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gdcuk.sharepoint.com/sites/Intranet/Communications/Shared Documents/Projects and plans/Research/Working patterns/Dentists 2025-2026/"/>
    </mc:Choice>
  </mc:AlternateContent>
  <xr:revisionPtr revIDLastSave="0" documentId="8_{C02DE0A2-F5B9-4D65-B666-E1E49C45751E}" xr6:coauthVersionLast="47" xr6:coauthVersionMax="47" xr10:uidLastSave="{00000000-0000-0000-0000-000000000000}"/>
  <bookViews>
    <workbookView xWindow="-110" yWindow="-110" windowWidth="19420" windowHeight="10300" tabRatio="779" xr2:uid="{49DB94E0-B7BB-4189-8018-1D09AB0FA77A}"/>
  </bookViews>
  <sheets>
    <sheet name="Title" sheetId="18" r:id="rId1"/>
    <sheet name="Q1 Currently working" sheetId="1" r:id="rId2"/>
    <sheet name="Q2 Where you work" sheetId="10" r:id="rId3"/>
    <sheet name="Q3 Primary field" sheetId="3" r:id="rId4"/>
    <sheet name="Q4 Current employment" sheetId="4" r:id="rId5"/>
    <sheet name="Q5 Clinical or non-clinical" sheetId="5" r:id="rId6"/>
    <sheet name="Q5 - Postcode Areas (Counts)" sheetId="27" r:id="rId7"/>
    <sheet name="Q6 Hours " sheetId="6" r:id="rId8"/>
    <sheet name="Q7 Dental settings" sheetId="7" r:id="rId9"/>
    <sheet name="Q8 Work places" sheetId="8" r:id="rId10"/>
    <sheet name="Q9 Type of care" sheetId="9" r:id="rId11"/>
    <sheet name="Q9 - Postcode Areas (Counts)" sheetId="28" r:id="rId12"/>
    <sheet name="Master Data" sheetId="25" state="hidden" r:id="rId13"/>
    <sheet name="Data" sheetId="24" state="hidden" r:id="rId14"/>
    <sheet name="Data - Postcode Areas" sheetId="26" state="hidden" r:id="rId15"/>
    <sheet name="Definitions" sheetId="11" r:id="rId16"/>
  </sheets>
  <definedNames>
    <definedName name="_Ref108097985" localSheetId="1">'Q1 Currently working'!#REF!</definedName>
    <definedName name="_Ref108097985" localSheetId="3">'Q2 Where you work'!#REF!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6" l="1" a="1"/>
  <c r="B11" i="6" s="1"/>
  <c r="G62" i="28" a="1"/>
  <c r="G62" i="28" s="1"/>
  <c r="G31" i="28" a="1"/>
  <c r="G31" i="28" s="1"/>
  <c r="G35" i="28" a="1"/>
  <c r="G35" i="28" s="1"/>
  <c r="G70" i="28" a="1"/>
  <c r="G70" i="28" s="1"/>
  <c r="G72" i="28" a="1"/>
  <c r="G72" i="28" s="1"/>
  <c r="G82" i="28" a="1"/>
  <c r="G82" i="28" s="1"/>
  <c r="G98" i="28" a="1"/>
  <c r="G98" i="28" s="1"/>
  <c r="G8" i="28" a="1"/>
  <c r="G8" i="28" s="1"/>
  <c r="G20" i="28" a="1"/>
  <c r="G20" i="28" s="1"/>
  <c r="G23" i="28" a="1"/>
  <c r="G23" i="28" s="1"/>
  <c r="G24" i="28" a="1"/>
  <c r="G24" i="28" s="1"/>
  <c r="G53" i="28" a="1"/>
  <c r="G53" i="28" s="1"/>
  <c r="G60" i="28" a="1"/>
  <c r="G60" i="28" s="1"/>
  <c r="G74" i="28" a="1"/>
  <c r="G74" i="28" s="1"/>
  <c r="G85" i="28" a="1"/>
  <c r="G85" i="28" s="1"/>
  <c r="G90" i="28" a="1"/>
  <c r="G90" i="28" s="1"/>
  <c r="G101" i="28" a="1"/>
  <c r="G101" i="28" s="1"/>
  <c r="G109" i="28" a="1"/>
  <c r="G109" i="28" s="1"/>
  <c r="G16" i="28" a="1"/>
  <c r="G16" i="28" s="1"/>
  <c r="G25" i="28" a="1"/>
  <c r="G25" i="28" s="1"/>
  <c r="G29" i="28" a="1"/>
  <c r="G29" i="28" s="1"/>
  <c r="G38" i="28" a="1"/>
  <c r="G38" i="28" s="1"/>
  <c r="G39" i="28" a="1"/>
  <c r="G39" i="28" s="1"/>
  <c r="G41" i="28" a="1"/>
  <c r="G41" i="28" s="1"/>
  <c r="G42" i="28" a="1"/>
  <c r="G42" i="28" s="1"/>
  <c r="G50" i="28" a="1"/>
  <c r="G50" i="28" s="1"/>
  <c r="G58" i="28" a="1"/>
  <c r="G58" i="28" s="1"/>
  <c r="G64" i="28" a="1"/>
  <c r="G64" i="28" s="1"/>
  <c r="G79" i="28" a="1"/>
  <c r="G79" i="28" s="1"/>
  <c r="G80" i="28" a="1"/>
  <c r="G80" i="28" s="1"/>
  <c r="G86" i="28" a="1"/>
  <c r="G86" i="28" s="1"/>
  <c r="G97" i="28" a="1"/>
  <c r="G97" i="28" s="1"/>
  <c r="G100" i="28" a="1"/>
  <c r="G100" i="28" s="1"/>
  <c r="G104" i="28" a="1"/>
  <c r="G104" i="28" s="1"/>
  <c r="G111" i="28" a="1"/>
  <c r="G111" i="28" s="1"/>
  <c r="G120" i="28" a="1"/>
  <c r="G120" i="28" s="1"/>
  <c r="G121" i="28" a="1"/>
  <c r="G121" i="28" s="1"/>
  <c r="G122" i="28" a="1"/>
  <c r="G122" i="28" s="1"/>
  <c r="G124" i="28" a="1"/>
  <c r="G124" i="28" s="1"/>
  <c r="G125" i="28" a="1"/>
  <c r="G125" i="28" s="1"/>
  <c r="G126" i="28" a="1"/>
  <c r="G126" i="28" s="1"/>
  <c r="G128" i="28" a="1"/>
  <c r="G128" i="28" s="1"/>
  <c r="G129" i="28" a="1"/>
  <c r="G129" i="28" s="1"/>
  <c r="G130" i="28" a="1"/>
  <c r="G130" i="28" s="1"/>
  <c r="G134" i="28" a="1"/>
  <c r="G134" i="28" s="1"/>
  <c r="G135" i="28" a="1"/>
  <c r="G135" i="28" s="1"/>
  <c r="G137" i="28" a="1"/>
  <c r="G137" i="28" s="1"/>
  <c r="G59" i="28" a="1"/>
  <c r="G59" i="28" s="1"/>
  <c r="G33" i="28" a="1"/>
  <c r="G33" i="28" s="1"/>
  <c r="G34" i="28" a="1"/>
  <c r="G34" i="28" s="1"/>
  <c r="G52" i="28" a="1"/>
  <c r="G52" i="28" s="1"/>
  <c r="G56" i="28" a="1"/>
  <c r="G56" i="28" s="1"/>
  <c r="G73" i="28" a="1"/>
  <c r="G73" i="28" s="1"/>
  <c r="G81" i="28" a="1"/>
  <c r="G81" i="28" s="1"/>
  <c r="G108" i="28" a="1"/>
  <c r="G108" i="28" s="1"/>
  <c r="G119" i="28" a="1"/>
  <c r="G119" i="28" s="1"/>
  <c r="G127" i="28" a="1"/>
  <c r="G127" i="28" s="1"/>
  <c r="G138" i="28" a="1"/>
  <c r="G138" i="28" s="1"/>
  <c r="G11" i="28" a="1"/>
  <c r="G11" i="28" s="1"/>
  <c r="G12" i="28" a="1"/>
  <c r="G12" i="28" s="1"/>
  <c r="G14" i="28" a="1"/>
  <c r="G14" i="28" s="1"/>
  <c r="G19" i="28" a="1"/>
  <c r="G19" i="28" s="1"/>
  <c r="G22" i="28" a="1"/>
  <c r="G22" i="28" s="1"/>
  <c r="G28" i="28" a="1"/>
  <c r="G28" i="28" s="1"/>
  <c r="G45" i="28" a="1"/>
  <c r="G45" i="28" s="1"/>
  <c r="G51" i="28" a="1"/>
  <c r="G51" i="28" s="1"/>
  <c r="G57" i="28" a="1"/>
  <c r="G57" i="28" s="1"/>
  <c r="G67" i="28" a="1"/>
  <c r="G67" i="28" s="1"/>
  <c r="G68" i="28" a="1"/>
  <c r="G68" i="28" s="1"/>
  <c r="G75" i="28" a="1"/>
  <c r="G75" i="28" s="1"/>
  <c r="G87" i="28" a="1"/>
  <c r="G87" i="28" s="1"/>
  <c r="G94" i="28" a="1"/>
  <c r="G94" i="28" s="1"/>
  <c r="G102" i="28" a="1"/>
  <c r="G102" i="28" s="1"/>
  <c r="G123" i="28" a="1"/>
  <c r="G123" i="28" s="1"/>
  <c r="G131" i="28" a="1"/>
  <c r="G131" i="28" s="1"/>
  <c r="G18" i="28" a="1"/>
  <c r="G18" i="28" s="1"/>
  <c r="G7" i="28" a="1"/>
  <c r="G7" i="28" s="1"/>
  <c r="G30" i="28" a="1"/>
  <c r="G30" i="28" s="1"/>
  <c r="G32" i="28" a="1"/>
  <c r="G32" i="28" s="1"/>
  <c r="G40" i="28" a="1"/>
  <c r="G40" i="28" s="1"/>
  <c r="G44" i="28" a="1"/>
  <c r="G44" i="28" s="1"/>
  <c r="G46" i="28" a="1"/>
  <c r="G46" i="28" s="1"/>
  <c r="G55" i="28" a="1"/>
  <c r="G55" i="28" s="1"/>
  <c r="G61" i="28" a="1"/>
  <c r="G61" i="28" s="1"/>
  <c r="G63" i="28" a="1"/>
  <c r="G63" i="28" s="1"/>
  <c r="G65" i="28" a="1"/>
  <c r="G65" i="28" s="1"/>
  <c r="G66" i="28" a="1"/>
  <c r="G66" i="28" s="1"/>
  <c r="G78" i="28" a="1"/>
  <c r="G78" i="28" s="1"/>
  <c r="G89" i="28" a="1"/>
  <c r="G89" i="28" s="1"/>
  <c r="G91" i="28" a="1"/>
  <c r="G91" i="28" s="1"/>
  <c r="G114" i="28" a="1"/>
  <c r="G114" i="28" s="1"/>
  <c r="G139" i="28" a="1"/>
  <c r="G139" i="28" s="1"/>
  <c r="G15" i="28" a="1"/>
  <c r="G15" i="28" s="1"/>
  <c r="G26" i="28" a="1"/>
  <c r="G26" i="28" s="1"/>
  <c r="G48" i="28" a="1"/>
  <c r="G48" i="28" s="1"/>
  <c r="G76" i="28" a="1"/>
  <c r="G76" i="28" s="1"/>
  <c r="G77" i="28" a="1"/>
  <c r="G77" i="28" s="1"/>
  <c r="G88" i="28" a="1"/>
  <c r="G88" i="28" s="1"/>
  <c r="G93" i="28" a="1"/>
  <c r="G93" i="28" s="1"/>
  <c r="G95" i="28" a="1"/>
  <c r="G95" i="28" s="1"/>
  <c r="G96" i="28" a="1"/>
  <c r="G96" i="28" s="1"/>
  <c r="G103" i="28" a="1"/>
  <c r="G103" i="28" s="1"/>
  <c r="G106" i="28" a="1"/>
  <c r="G106" i="28" s="1"/>
  <c r="G116" i="28" a="1"/>
  <c r="G116" i="28" s="1"/>
  <c r="G10" i="28" a="1"/>
  <c r="G10" i="28" s="1"/>
  <c r="G13" i="28" a="1"/>
  <c r="G13" i="28" s="1"/>
  <c r="G17" i="28" a="1"/>
  <c r="G17" i="28" s="1"/>
  <c r="G36" i="28" a="1"/>
  <c r="G36" i="28" s="1"/>
  <c r="G43" i="28" a="1"/>
  <c r="G43" i="28" s="1"/>
  <c r="G47" i="28" a="1"/>
  <c r="G47" i="28" s="1"/>
  <c r="G92" i="28" a="1"/>
  <c r="G92" i="28" s="1"/>
  <c r="G105" i="28" a="1"/>
  <c r="G105" i="28" s="1"/>
  <c r="G107" i="28" a="1"/>
  <c r="G107" i="28" s="1"/>
  <c r="G113" i="28" a="1"/>
  <c r="G113" i="28" s="1"/>
  <c r="G117" i="28" a="1"/>
  <c r="G117" i="28" s="1"/>
  <c r="G118" i="28" a="1"/>
  <c r="G118" i="28" s="1"/>
  <c r="G21" i="28" a="1"/>
  <c r="G21" i="28" s="1"/>
  <c r="G69" i="28" a="1"/>
  <c r="G69" i="28" s="1"/>
  <c r="G71" i="28" a="1"/>
  <c r="G71" i="28" s="1"/>
  <c r="G84" i="28" a="1"/>
  <c r="G84" i="28" s="1"/>
  <c r="G99" i="28" a="1"/>
  <c r="G99" i="28" s="1"/>
  <c r="G112" i="28" a="1"/>
  <c r="G112" i="28" s="1"/>
  <c r="G9" i="28" a="1"/>
  <c r="G9" i="28" s="1"/>
  <c r="G27" i="28" a="1"/>
  <c r="G27" i="28" s="1"/>
  <c r="G37" i="28" a="1"/>
  <c r="G37" i="28" s="1"/>
  <c r="G54" i="28" a="1"/>
  <c r="G54" i="28" s="1"/>
  <c r="G83" i="28" a="1"/>
  <c r="G83" i="28" s="1"/>
  <c r="G110" i="28" a="1"/>
  <c r="G110" i="28" s="1"/>
  <c r="G115" i="28" a="1"/>
  <c r="G115" i="28" s="1"/>
  <c r="G132" i="28" a="1"/>
  <c r="G132" i="28" s="1"/>
  <c r="G133" i="28" a="1"/>
  <c r="G133" i="28" s="1"/>
  <c r="G136" i="28" a="1"/>
  <c r="G136" i="28" s="1"/>
  <c r="G49" i="28" a="1"/>
  <c r="G49" i="28" s="1"/>
  <c r="F62" i="28" a="1"/>
  <c r="F62" i="28" s="1"/>
  <c r="F31" i="28" a="1"/>
  <c r="F31" i="28" s="1"/>
  <c r="F35" i="28" a="1"/>
  <c r="F35" i="28" s="1"/>
  <c r="F70" i="28" a="1"/>
  <c r="F70" i="28" s="1"/>
  <c r="F72" i="28" a="1"/>
  <c r="F72" i="28" s="1"/>
  <c r="F82" i="28" a="1"/>
  <c r="F82" i="28" s="1"/>
  <c r="F98" i="28" a="1"/>
  <c r="F98" i="28" s="1"/>
  <c r="F8" i="28" a="1"/>
  <c r="F8" i="28" s="1"/>
  <c r="F20" i="28" a="1"/>
  <c r="F20" i="28" s="1"/>
  <c r="F23" i="28" a="1"/>
  <c r="F23" i="28" s="1"/>
  <c r="F24" i="28" a="1"/>
  <c r="F24" i="28" s="1"/>
  <c r="F53" i="28" a="1"/>
  <c r="F53" i="28" s="1"/>
  <c r="F60" i="28" a="1"/>
  <c r="F60" i="28" s="1"/>
  <c r="F74" i="28" a="1"/>
  <c r="F74" i="28" s="1"/>
  <c r="F85" i="28" a="1"/>
  <c r="F85" i="28" s="1"/>
  <c r="F90" i="28" a="1"/>
  <c r="F90" i="28" s="1"/>
  <c r="F101" i="28" a="1"/>
  <c r="F101" i="28" s="1"/>
  <c r="F109" i="28" a="1"/>
  <c r="F109" i="28" s="1"/>
  <c r="F16" i="28" a="1"/>
  <c r="F16" i="28" s="1"/>
  <c r="F25" i="28" a="1"/>
  <c r="F25" i="28" s="1"/>
  <c r="F29" i="28" a="1"/>
  <c r="F29" i="28" s="1"/>
  <c r="F38" i="28" a="1"/>
  <c r="F38" i="28" s="1"/>
  <c r="F39" i="28" a="1"/>
  <c r="F39" i="28" s="1"/>
  <c r="F41" i="28" a="1"/>
  <c r="F41" i="28" s="1"/>
  <c r="F42" i="28" a="1"/>
  <c r="F42" i="28" s="1"/>
  <c r="F50" i="28" a="1"/>
  <c r="F50" i="28" s="1"/>
  <c r="F58" i="28" a="1"/>
  <c r="F58" i="28" s="1"/>
  <c r="F64" i="28" a="1"/>
  <c r="F64" i="28" s="1"/>
  <c r="F79" i="28" a="1"/>
  <c r="F79" i="28" s="1"/>
  <c r="F80" i="28" a="1"/>
  <c r="F80" i="28" s="1"/>
  <c r="F86" i="28" a="1"/>
  <c r="F86" i="28" s="1"/>
  <c r="F97" i="28" a="1"/>
  <c r="F97" i="28" s="1"/>
  <c r="F100" i="28" a="1"/>
  <c r="F100" i="28" s="1"/>
  <c r="F104" i="28" a="1"/>
  <c r="F104" i="28" s="1"/>
  <c r="F111" i="28" a="1"/>
  <c r="F111" i="28" s="1"/>
  <c r="F120" i="28" a="1"/>
  <c r="F120" i="28" s="1"/>
  <c r="F121" i="28" a="1"/>
  <c r="F121" i="28" s="1"/>
  <c r="F122" i="28" a="1"/>
  <c r="F122" i="28" s="1"/>
  <c r="F124" i="28" a="1"/>
  <c r="F124" i="28" s="1"/>
  <c r="F125" i="28" a="1"/>
  <c r="F125" i="28" s="1"/>
  <c r="F126" i="28" a="1"/>
  <c r="F126" i="28" s="1"/>
  <c r="F128" i="28" a="1"/>
  <c r="F128" i="28" s="1"/>
  <c r="F129" i="28" a="1"/>
  <c r="F129" i="28" s="1"/>
  <c r="F130" i="28" a="1"/>
  <c r="F130" i="28" s="1"/>
  <c r="F134" i="28" a="1"/>
  <c r="F134" i="28" s="1"/>
  <c r="F135" i="28" a="1"/>
  <c r="F135" i="28" s="1"/>
  <c r="F137" i="28" a="1"/>
  <c r="F137" i="28" s="1"/>
  <c r="F59" i="28" a="1"/>
  <c r="F59" i="28" s="1"/>
  <c r="F33" i="28" a="1"/>
  <c r="F33" i="28" s="1"/>
  <c r="F34" i="28" a="1"/>
  <c r="F34" i="28" s="1"/>
  <c r="F52" i="28" a="1"/>
  <c r="F52" i="28" s="1"/>
  <c r="F56" i="28" a="1"/>
  <c r="F56" i="28" s="1"/>
  <c r="F73" i="28" a="1"/>
  <c r="F73" i="28" s="1"/>
  <c r="F81" i="28" a="1"/>
  <c r="F81" i="28" s="1"/>
  <c r="F108" i="28" a="1"/>
  <c r="F108" i="28" s="1"/>
  <c r="F119" i="28" a="1"/>
  <c r="F119" i="28" s="1"/>
  <c r="F127" i="28" a="1"/>
  <c r="F127" i="28" s="1"/>
  <c r="F138" i="28" a="1"/>
  <c r="F138" i="28" s="1"/>
  <c r="F11" i="28" a="1"/>
  <c r="F11" i="28" s="1"/>
  <c r="F12" i="28" a="1"/>
  <c r="F12" i="28" s="1"/>
  <c r="F14" i="28" a="1"/>
  <c r="F14" i="28" s="1"/>
  <c r="F19" i="28" a="1"/>
  <c r="F19" i="28" s="1"/>
  <c r="F22" i="28" a="1"/>
  <c r="F22" i="28" s="1"/>
  <c r="F28" i="28" a="1"/>
  <c r="F28" i="28" s="1"/>
  <c r="F45" i="28" a="1"/>
  <c r="F45" i="28" s="1"/>
  <c r="F51" i="28" a="1"/>
  <c r="F51" i="28" s="1"/>
  <c r="F57" i="28" a="1"/>
  <c r="F57" i="28" s="1"/>
  <c r="F67" i="28" a="1"/>
  <c r="F67" i="28" s="1"/>
  <c r="F68" i="28" a="1"/>
  <c r="F68" i="28" s="1"/>
  <c r="F75" i="28" a="1"/>
  <c r="F75" i="28" s="1"/>
  <c r="F87" i="28" a="1"/>
  <c r="F87" i="28" s="1"/>
  <c r="F94" i="28" a="1"/>
  <c r="F94" i="28" s="1"/>
  <c r="F102" i="28" a="1"/>
  <c r="F102" i="28" s="1"/>
  <c r="F123" i="28" a="1"/>
  <c r="F123" i="28" s="1"/>
  <c r="F131" i="28" a="1"/>
  <c r="F131" i="28" s="1"/>
  <c r="F18" i="28" a="1"/>
  <c r="F18" i="28" s="1"/>
  <c r="F7" i="28" a="1"/>
  <c r="F7" i="28" s="1"/>
  <c r="F30" i="28" a="1"/>
  <c r="F30" i="28" s="1"/>
  <c r="F32" i="28" a="1"/>
  <c r="F32" i="28" s="1"/>
  <c r="F40" i="28" a="1"/>
  <c r="F40" i="28" s="1"/>
  <c r="F44" i="28" a="1"/>
  <c r="F44" i="28" s="1"/>
  <c r="F46" i="28" a="1"/>
  <c r="F46" i="28" s="1"/>
  <c r="F55" i="28" a="1"/>
  <c r="F55" i="28" s="1"/>
  <c r="F61" i="28" a="1"/>
  <c r="F61" i="28" s="1"/>
  <c r="F63" i="28" a="1"/>
  <c r="F63" i="28" s="1"/>
  <c r="F65" i="28" a="1"/>
  <c r="F65" i="28" s="1"/>
  <c r="F66" i="28" a="1"/>
  <c r="F66" i="28" s="1"/>
  <c r="F78" i="28" a="1"/>
  <c r="F78" i="28" s="1"/>
  <c r="F89" i="28" a="1"/>
  <c r="F89" i="28" s="1"/>
  <c r="F91" i="28" a="1"/>
  <c r="F91" i="28" s="1"/>
  <c r="F114" i="28" a="1"/>
  <c r="F114" i="28" s="1"/>
  <c r="F139" i="28" a="1"/>
  <c r="F139" i="28" s="1"/>
  <c r="F15" i="28" a="1"/>
  <c r="F15" i="28" s="1"/>
  <c r="F26" i="28" a="1"/>
  <c r="F26" i="28" s="1"/>
  <c r="F48" i="28" a="1"/>
  <c r="F48" i="28" s="1"/>
  <c r="F76" i="28" a="1"/>
  <c r="F76" i="28" s="1"/>
  <c r="F77" i="28" a="1"/>
  <c r="F77" i="28" s="1"/>
  <c r="F88" i="28" a="1"/>
  <c r="F88" i="28" s="1"/>
  <c r="F93" i="28" a="1"/>
  <c r="F93" i="28" s="1"/>
  <c r="F95" i="28" a="1"/>
  <c r="F95" i="28" s="1"/>
  <c r="F96" i="28" a="1"/>
  <c r="F96" i="28" s="1"/>
  <c r="F103" i="28" a="1"/>
  <c r="F103" i="28" s="1"/>
  <c r="F106" i="28" a="1"/>
  <c r="F106" i="28" s="1"/>
  <c r="F116" i="28" a="1"/>
  <c r="F116" i="28" s="1"/>
  <c r="F10" i="28" a="1"/>
  <c r="F10" i="28" s="1"/>
  <c r="F13" i="28" a="1"/>
  <c r="F13" i="28" s="1"/>
  <c r="F17" i="28" a="1"/>
  <c r="F17" i="28" s="1"/>
  <c r="F36" i="28" a="1"/>
  <c r="F36" i="28" s="1"/>
  <c r="F43" i="28" a="1"/>
  <c r="F43" i="28" s="1"/>
  <c r="F47" i="28" a="1"/>
  <c r="F47" i="28" s="1"/>
  <c r="F92" i="28" a="1"/>
  <c r="F92" i="28" s="1"/>
  <c r="F105" i="28" a="1"/>
  <c r="F105" i="28" s="1"/>
  <c r="F107" i="28" a="1"/>
  <c r="F107" i="28" s="1"/>
  <c r="F113" i="28" a="1"/>
  <c r="F113" i="28" s="1"/>
  <c r="F117" i="28" a="1"/>
  <c r="F117" i="28" s="1"/>
  <c r="F118" i="28" a="1"/>
  <c r="F118" i="28" s="1"/>
  <c r="F21" i="28" a="1"/>
  <c r="F21" i="28" s="1"/>
  <c r="F69" i="28" a="1"/>
  <c r="F69" i="28" s="1"/>
  <c r="F71" i="28" a="1"/>
  <c r="F71" i="28" s="1"/>
  <c r="F84" i="28" a="1"/>
  <c r="F84" i="28" s="1"/>
  <c r="F99" i="28" a="1"/>
  <c r="F99" i="28" s="1"/>
  <c r="F112" i="28" a="1"/>
  <c r="F112" i="28" s="1"/>
  <c r="F9" i="28" a="1"/>
  <c r="F9" i="28" s="1"/>
  <c r="F27" i="28" a="1"/>
  <c r="F27" i="28" s="1"/>
  <c r="F37" i="28" a="1"/>
  <c r="F37" i="28" s="1"/>
  <c r="F54" i="28" a="1"/>
  <c r="F54" i="28" s="1"/>
  <c r="F83" i="28" a="1"/>
  <c r="F83" i="28" s="1"/>
  <c r="F110" i="28" a="1"/>
  <c r="F110" i="28" s="1"/>
  <c r="F115" i="28" a="1"/>
  <c r="F115" i="28" s="1"/>
  <c r="F132" i="28" a="1"/>
  <c r="F132" i="28" s="1"/>
  <c r="F133" i="28" a="1"/>
  <c r="F133" i="28" s="1"/>
  <c r="F136" i="28" a="1"/>
  <c r="F136" i="28" s="1"/>
  <c r="F49" i="28" a="1"/>
  <c r="F49" i="28" s="1"/>
  <c r="E62" i="28" a="1"/>
  <c r="E62" i="28" s="1"/>
  <c r="E31" i="28" a="1"/>
  <c r="E31" i="28" s="1"/>
  <c r="E35" i="28" a="1"/>
  <c r="E35" i="28" s="1"/>
  <c r="E70" i="28" a="1"/>
  <c r="E70" i="28" s="1"/>
  <c r="E72" i="28" a="1"/>
  <c r="E72" i="28" s="1"/>
  <c r="E82" i="28" a="1"/>
  <c r="E82" i="28" s="1"/>
  <c r="E98" i="28" a="1"/>
  <c r="E98" i="28" s="1"/>
  <c r="E8" i="28" a="1"/>
  <c r="E8" i="28" s="1"/>
  <c r="E20" i="28" a="1"/>
  <c r="E20" i="28" s="1"/>
  <c r="E23" i="28" a="1"/>
  <c r="E23" i="28" s="1"/>
  <c r="E24" i="28" a="1"/>
  <c r="E24" i="28" s="1"/>
  <c r="E53" i="28" a="1"/>
  <c r="E53" i="28" s="1"/>
  <c r="E60" i="28" a="1"/>
  <c r="E60" i="28" s="1"/>
  <c r="E74" i="28" a="1"/>
  <c r="E74" i="28" s="1"/>
  <c r="E85" i="28" a="1"/>
  <c r="E85" i="28" s="1"/>
  <c r="E90" i="28" a="1"/>
  <c r="E90" i="28" s="1"/>
  <c r="E101" i="28" a="1"/>
  <c r="E101" i="28" s="1"/>
  <c r="E109" i="28" a="1"/>
  <c r="E109" i="28" s="1"/>
  <c r="E16" i="28" a="1"/>
  <c r="E16" i="28" s="1"/>
  <c r="E25" i="28" a="1"/>
  <c r="E25" i="28" s="1"/>
  <c r="E29" i="28" a="1"/>
  <c r="E29" i="28" s="1"/>
  <c r="E38" i="28" a="1"/>
  <c r="E38" i="28" s="1"/>
  <c r="E39" i="28" a="1"/>
  <c r="E39" i="28" s="1"/>
  <c r="E41" i="28" a="1"/>
  <c r="E41" i="28" s="1"/>
  <c r="E42" i="28" a="1"/>
  <c r="E42" i="28" s="1"/>
  <c r="E50" i="28" a="1"/>
  <c r="E50" i="28" s="1"/>
  <c r="E58" i="28" a="1"/>
  <c r="E58" i="28" s="1"/>
  <c r="E64" i="28" a="1"/>
  <c r="E64" i="28" s="1"/>
  <c r="E79" i="28" a="1"/>
  <c r="E79" i="28" s="1"/>
  <c r="E80" i="28" a="1"/>
  <c r="E80" i="28" s="1"/>
  <c r="E86" i="28" a="1"/>
  <c r="E86" i="28" s="1"/>
  <c r="E97" i="28" a="1"/>
  <c r="E97" i="28" s="1"/>
  <c r="E100" i="28" a="1"/>
  <c r="E100" i="28" s="1"/>
  <c r="E104" i="28" a="1"/>
  <c r="E104" i="28" s="1"/>
  <c r="E111" i="28" a="1"/>
  <c r="E111" i="28" s="1"/>
  <c r="E120" i="28" a="1"/>
  <c r="E120" i="28" s="1"/>
  <c r="E121" i="28" a="1"/>
  <c r="E121" i="28" s="1"/>
  <c r="E122" i="28" a="1"/>
  <c r="E122" i="28" s="1"/>
  <c r="E124" i="28" a="1"/>
  <c r="E124" i="28" s="1"/>
  <c r="E125" i="28" a="1"/>
  <c r="E125" i="28" s="1"/>
  <c r="E126" i="28" a="1"/>
  <c r="E126" i="28" s="1"/>
  <c r="E128" i="28" a="1"/>
  <c r="E128" i="28" s="1"/>
  <c r="E129" i="28" a="1"/>
  <c r="E129" i="28" s="1"/>
  <c r="E130" i="28" a="1"/>
  <c r="E130" i="28" s="1"/>
  <c r="E134" i="28" a="1"/>
  <c r="E134" i="28" s="1"/>
  <c r="E135" i="28" a="1"/>
  <c r="E135" i="28" s="1"/>
  <c r="E137" i="28" a="1"/>
  <c r="E137" i="28" s="1"/>
  <c r="E59" i="28" a="1"/>
  <c r="E59" i="28" s="1"/>
  <c r="E33" i="28" a="1"/>
  <c r="E33" i="28" s="1"/>
  <c r="E34" i="28" a="1"/>
  <c r="E34" i="28" s="1"/>
  <c r="E52" i="28" a="1"/>
  <c r="E52" i="28" s="1"/>
  <c r="E56" i="28" a="1"/>
  <c r="E56" i="28" s="1"/>
  <c r="E73" i="28" a="1"/>
  <c r="E73" i="28" s="1"/>
  <c r="E81" i="28" a="1"/>
  <c r="E81" i="28" s="1"/>
  <c r="E108" i="28" a="1"/>
  <c r="E108" i="28" s="1"/>
  <c r="E119" i="28" a="1"/>
  <c r="E119" i="28" s="1"/>
  <c r="E127" i="28" a="1"/>
  <c r="E127" i="28" s="1"/>
  <c r="E138" i="28" a="1"/>
  <c r="E138" i="28" s="1"/>
  <c r="E11" i="28" a="1"/>
  <c r="E11" i="28" s="1"/>
  <c r="E12" i="28" a="1"/>
  <c r="E12" i="28" s="1"/>
  <c r="E14" i="28" a="1"/>
  <c r="E14" i="28" s="1"/>
  <c r="E19" i="28" a="1"/>
  <c r="E19" i="28" s="1"/>
  <c r="E22" i="28" a="1"/>
  <c r="E22" i="28" s="1"/>
  <c r="E28" i="28" a="1"/>
  <c r="E28" i="28" s="1"/>
  <c r="E45" i="28" a="1"/>
  <c r="E45" i="28" s="1"/>
  <c r="E51" i="28" a="1"/>
  <c r="E51" i="28" s="1"/>
  <c r="E57" i="28" a="1"/>
  <c r="E57" i="28" s="1"/>
  <c r="E67" i="28" a="1"/>
  <c r="E67" i="28" s="1"/>
  <c r="E68" i="28" a="1"/>
  <c r="E68" i="28" s="1"/>
  <c r="E75" i="28" a="1"/>
  <c r="E75" i="28" s="1"/>
  <c r="E87" i="28" a="1"/>
  <c r="E87" i="28" s="1"/>
  <c r="E94" i="28" a="1"/>
  <c r="E94" i="28" s="1"/>
  <c r="E102" i="28" a="1"/>
  <c r="E102" i="28" s="1"/>
  <c r="E123" i="28" a="1"/>
  <c r="E123" i="28" s="1"/>
  <c r="E131" i="28" a="1"/>
  <c r="E131" i="28" s="1"/>
  <c r="E18" i="28" a="1"/>
  <c r="E18" i="28" s="1"/>
  <c r="E7" i="28" a="1"/>
  <c r="E7" i="28" s="1"/>
  <c r="E30" i="28" a="1"/>
  <c r="E30" i="28" s="1"/>
  <c r="E32" i="28" a="1"/>
  <c r="E32" i="28" s="1"/>
  <c r="E40" i="28" a="1"/>
  <c r="E40" i="28" s="1"/>
  <c r="E44" i="28" a="1"/>
  <c r="E44" i="28" s="1"/>
  <c r="E46" i="28" a="1"/>
  <c r="E46" i="28" s="1"/>
  <c r="E55" i="28" a="1"/>
  <c r="E55" i="28" s="1"/>
  <c r="E61" i="28" a="1"/>
  <c r="E61" i="28" s="1"/>
  <c r="E63" i="28" a="1"/>
  <c r="E63" i="28" s="1"/>
  <c r="E65" i="28" a="1"/>
  <c r="E65" i="28" s="1"/>
  <c r="E66" i="28" a="1"/>
  <c r="E66" i="28" s="1"/>
  <c r="E78" i="28" a="1"/>
  <c r="E78" i="28" s="1"/>
  <c r="E89" i="28" a="1"/>
  <c r="E89" i="28" s="1"/>
  <c r="E91" i="28" a="1"/>
  <c r="E91" i="28" s="1"/>
  <c r="E114" i="28" a="1"/>
  <c r="E114" i="28" s="1"/>
  <c r="E139" i="28" a="1"/>
  <c r="E139" i="28" s="1"/>
  <c r="E15" i="28" a="1"/>
  <c r="E15" i="28" s="1"/>
  <c r="E26" i="28" a="1"/>
  <c r="E26" i="28" s="1"/>
  <c r="E48" i="28" a="1"/>
  <c r="E48" i="28" s="1"/>
  <c r="E76" i="28" a="1"/>
  <c r="E76" i="28" s="1"/>
  <c r="E77" i="28" a="1"/>
  <c r="E77" i="28" s="1"/>
  <c r="E88" i="28" a="1"/>
  <c r="E88" i="28" s="1"/>
  <c r="E93" i="28" a="1"/>
  <c r="E93" i="28" s="1"/>
  <c r="E95" i="28" a="1"/>
  <c r="E95" i="28" s="1"/>
  <c r="E96" i="28" a="1"/>
  <c r="E96" i="28" s="1"/>
  <c r="E103" i="28" a="1"/>
  <c r="E103" i="28" s="1"/>
  <c r="E106" i="28" a="1"/>
  <c r="E106" i="28" s="1"/>
  <c r="E116" i="28" a="1"/>
  <c r="E116" i="28" s="1"/>
  <c r="E10" i="28" a="1"/>
  <c r="E10" i="28" s="1"/>
  <c r="E13" i="28" a="1"/>
  <c r="E13" i="28" s="1"/>
  <c r="E17" i="28" a="1"/>
  <c r="E17" i="28" s="1"/>
  <c r="E36" i="28" a="1"/>
  <c r="E36" i="28" s="1"/>
  <c r="E43" i="28" a="1"/>
  <c r="E43" i="28" s="1"/>
  <c r="E47" i="28" a="1"/>
  <c r="E47" i="28" s="1"/>
  <c r="E92" i="28" a="1"/>
  <c r="E92" i="28" s="1"/>
  <c r="E105" i="28" a="1"/>
  <c r="E105" i="28" s="1"/>
  <c r="E107" i="28" a="1"/>
  <c r="E107" i="28" s="1"/>
  <c r="E113" i="28" a="1"/>
  <c r="E113" i="28" s="1"/>
  <c r="E117" i="28" a="1"/>
  <c r="E117" i="28" s="1"/>
  <c r="E118" i="28" a="1"/>
  <c r="E118" i="28" s="1"/>
  <c r="E21" i="28" a="1"/>
  <c r="E21" i="28" s="1"/>
  <c r="E69" i="28" a="1"/>
  <c r="E69" i="28" s="1"/>
  <c r="E71" i="28" a="1"/>
  <c r="E71" i="28" s="1"/>
  <c r="E84" i="28" a="1"/>
  <c r="E84" i="28" s="1"/>
  <c r="E99" i="28" a="1"/>
  <c r="E99" i="28" s="1"/>
  <c r="E112" i="28" a="1"/>
  <c r="E112" i="28" s="1"/>
  <c r="E9" i="28" a="1"/>
  <c r="E9" i="28" s="1"/>
  <c r="E27" i="28" a="1"/>
  <c r="E27" i="28" s="1"/>
  <c r="E37" i="28" a="1"/>
  <c r="E37" i="28" s="1"/>
  <c r="E54" i="28" a="1"/>
  <c r="E54" i="28" s="1"/>
  <c r="E83" i="28" a="1"/>
  <c r="E83" i="28" s="1"/>
  <c r="E110" i="28" a="1"/>
  <c r="E110" i="28" s="1"/>
  <c r="E115" i="28" a="1"/>
  <c r="E115" i="28" s="1"/>
  <c r="E132" i="28" a="1"/>
  <c r="E132" i="28" s="1"/>
  <c r="E133" i="28" a="1"/>
  <c r="E133" i="28" s="1"/>
  <c r="E136" i="28" a="1"/>
  <c r="E136" i="28" s="1"/>
  <c r="E49" i="28" a="1"/>
  <c r="E49" i="28" s="1"/>
  <c r="D62" i="28" a="1"/>
  <c r="D62" i="28" s="1"/>
  <c r="D31" i="28" a="1"/>
  <c r="D31" i="28" s="1"/>
  <c r="D35" i="28" a="1"/>
  <c r="D35" i="28" s="1"/>
  <c r="D70" i="28" a="1"/>
  <c r="D70" i="28" s="1"/>
  <c r="D72" i="28" a="1"/>
  <c r="D72" i="28" s="1"/>
  <c r="D82" i="28" a="1"/>
  <c r="D82" i="28" s="1"/>
  <c r="D98" i="28" a="1"/>
  <c r="D98" i="28" s="1"/>
  <c r="D8" i="28" a="1"/>
  <c r="D8" i="28" s="1"/>
  <c r="D20" i="28" a="1"/>
  <c r="D20" i="28" s="1"/>
  <c r="D23" i="28" a="1"/>
  <c r="D23" i="28" s="1"/>
  <c r="D24" i="28" a="1"/>
  <c r="D24" i="28" s="1"/>
  <c r="D53" i="28" a="1"/>
  <c r="D53" i="28" s="1"/>
  <c r="D60" i="28" a="1"/>
  <c r="D60" i="28" s="1"/>
  <c r="D74" i="28" a="1"/>
  <c r="D74" i="28" s="1"/>
  <c r="D85" i="28" a="1"/>
  <c r="D85" i="28" s="1"/>
  <c r="D90" i="28" a="1"/>
  <c r="D90" i="28" s="1"/>
  <c r="D101" i="28" a="1"/>
  <c r="D101" i="28" s="1"/>
  <c r="D109" i="28" a="1"/>
  <c r="D109" i="28" s="1"/>
  <c r="D16" i="28" a="1"/>
  <c r="D16" i="28" s="1"/>
  <c r="D25" i="28" a="1"/>
  <c r="D25" i="28" s="1"/>
  <c r="D29" i="28" a="1"/>
  <c r="D29" i="28" s="1"/>
  <c r="D38" i="28" a="1"/>
  <c r="D38" i="28" s="1"/>
  <c r="D39" i="28" a="1"/>
  <c r="D39" i="28" s="1"/>
  <c r="D41" i="28" a="1"/>
  <c r="D41" i="28" s="1"/>
  <c r="D42" i="28" a="1"/>
  <c r="D42" i="28" s="1"/>
  <c r="D50" i="28" a="1"/>
  <c r="D50" i="28" s="1"/>
  <c r="D58" i="28" a="1"/>
  <c r="D58" i="28" s="1"/>
  <c r="D64" i="28" a="1"/>
  <c r="D64" i="28" s="1"/>
  <c r="D79" i="28" a="1"/>
  <c r="D79" i="28" s="1"/>
  <c r="D80" i="28" a="1"/>
  <c r="D80" i="28" s="1"/>
  <c r="D86" i="28" a="1"/>
  <c r="D86" i="28" s="1"/>
  <c r="D97" i="28" a="1"/>
  <c r="D97" i="28" s="1"/>
  <c r="D100" i="28" a="1"/>
  <c r="D100" i="28" s="1"/>
  <c r="D104" i="28" a="1"/>
  <c r="D104" i="28" s="1"/>
  <c r="D111" i="28" a="1"/>
  <c r="D111" i="28" s="1"/>
  <c r="D120" i="28" a="1"/>
  <c r="D120" i="28" s="1"/>
  <c r="D121" i="28" a="1"/>
  <c r="D121" i="28" s="1"/>
  <c r="D122" i="28" a="1"/>
  <c r="D122" i="28" s="1"/>
  <c r="D124" i="28" a="1"/>
  <c r="D124" i="28" s="1"/>
  <c r="D125" i="28" a="1"/>
  <c r="D125" i="28" s="1"/>
  <c r="D126" i="28" a="1"/>
  <c r="D126" i="28" s="1"/>
  <c r="D128" i="28" a="1"/>
  <c r="D128" i="28" s="1"/>
  <c r="D129" i="28" a="1"/>
  <c r="D129" i="28" s="1"/>
  <c r="D130" i="28" a="1"/>
  <c r="D130" i="28" s="1"/>
  <c r="D134" i="28" a="1"/>
  <c r="D134" i="28" s="1"/>
  <c r="D135" i="28" a="1"/>
  <c r="D135" i="28" s="1"/>
  <c r="D137" i="28" a="1"/>
  <c r="D137" i="28" s="1"/>
  <c r="D59" i="28" a="1"/>
  <c r="D59" i="28" s="1"/>
  <c r="D33" i="28" a="1"/>
  <c r="D33" i="28" s="1"/>
  <c r="D34" i="28" a="1"/>
  <c r="D34" i="28" s="1"/>
  <c r="D52" i="28" a="1"/>
  <c r="D52" i="28" s="1"/>
  <c r="D56" i="28" a="1"/>
  <c r="D56" i="28" s="1"/>
  <c r="D73" i="28" a="1"/>
  <c r="D73" i="28" s="1"/>
  <c r="D81" i="28" a="1"/>
  <c r="D81" i="28" s="1"/>
  <c r="D108" i="28" a="1"/>
  <c r="D108" i="28" s="1"/>
  <c r="D119" i="28" a="1"/>
  <c r="D119" i="28" s="1"/>
  <c r="D127" i="28" a="1"/>
  <c r="D127" i="28" s="1"/>
  <c r="D138" i="28" a="1"/>
  <c r="D138" i="28" s="1"/>
  <c r="D11" i="28" a="1"/>
  <c r="D11" i="28" s="1"/>
  <c r="D12" i="28" a="1"/>
  <c r="D12" i="28" s="1"/>
  <c r="D14" i="28" a="1"/>
  <c r="D14" i="28" s="1"/>
  <c r="D19" i="28" a="1"/>
  <c r="D19" i="28" s="1"/>
  <c r="D22" i="28" a="1"/>
  <c r="D22" i="28" s="1"/>
  <c r="D28" i="28" a="1"/>
  <c r="D28" i="28" s="1"/>
  <c r="D45" i="28" a="1"/>
  <c r="D45" i="28" s="1"/>
  <c r="D51" i="28" a="1"/>
  <c r="D51" i="28" s="1"/>
  <c r="D57" i="28" a="1"/>
  <c r="D57" i="28" s="1"/>
  <c r="D67" i="28" a="1"/>
  <c r="D67" i="28" s="1"/>
  <c r="D68" i="28" a="1"/>
  <c r="D68" i="28" s="1"/>
  <c r="D75" i="28" a="1"/>
  <c r="D75" i="28" s="1"/>
  <c r="D87" i="28" a="1"/>
  <c r="D87" i="28" s="1"/>
  <c r="D94" i="28" a="1"/>
  <c r="D94" i="28" s="1"/>
  <c r="D102" i="28" a="1"/>
  <c r="D102" i="28" s="1"/>
  <c r="D123" i="28" a="1"/>
  <c r="D123" i="28" s="1"/>
  <c r="D131" i="28" a="1"/>
  <c r="D131" i="28" s="1"/>
  <c r="D18" i="28" a="1"/>
  <c r="D18" i="28" s="1"/>
  <c r="D7" i="28" a="1"/>
  <c r="D7" i="28" s="1"/>
  <c r="D30" i="28" a="1"/>
  <c r="D30" i="28" s="1"/>
  <c r="D32" i="28" a="1"/>
  <c r="D32" i="28" s="1"/>
  <c r="D40" i="28" a="1"/>
  <c r="D40" i="28" s="1"/>
  <c r="D44" i="28" a="1"/>
  <c r="D44" i="28" s="1"/>
  <c r="D46" i="28" a="1"/>
  <c r="D46" i="28" s="1"/>
  <c r="D55" i="28" a="1"/>
  <c r="D55" i="28" s="1"/>
  <c r="D61" i="28" a="1"/>
  <c r="D61" i="28" s="1"/>
  <c r="D63" i="28" a="1"/>
  <c r="D63" i="28" s="1"/>
  <c r="D65" i="28" a="1"/>
  <c r="D65" i="28" s="1"/>
  <c r="D66" i="28" a="1"/>
  <c r="D66" i="28" s="1"/>
  <c r="D78" i="28" a="1"/>
  <c r="D78" i="28" s="1"/>
  <c r="D89" i="28" a="1"/>
  <c r="D89" i="28" s="1"/>
  <c r="D91" i="28" a="1"/>
  <c r="D91" i="28" s="1"/>
  <c r="D114" i="28" a="1"/>
  <c r="D114" i="28" s="1"/>
  <c r="D139" i="28" a="1"/>
  <c r="D139" i="28" s="1"/>
  <c r="D15" i="28" a="1"/>
  <c r="D15" i="28" s="1"/>
  <c r="D26" i="28" a="1"/>
  <c r="D26" i="28" s="1"/>
  <c r="D48" i="28" a="1"/>
  <c r="D48" i="28" s="1"/>
  <c r="D76" i="28" a="1"/>
  <c r="D76" i="28" s="1"/>
  <c r="D77" i="28" a="1"/>
  <c r="D77" i="28" s="1"/>
  <c r="D88" i="28" a="1"/>
  <c r="D88" i="28" s="1"/>
  <c r="D93" i="28" a="1"/>
  <c r="D93" i="28" s="1"/>
  <c r="D95" i="28" a="1"/>
  <c r="D95" i="28" s="1"/>
  <c r="D96" i="28" a="1"/>
  <c r="D96" i="28" s="1"/>
  <c r="D103" i="28" a="1"/>
  <c r="D103" i="28" s="1"/>
  <c r="D106" i="28" a="1"/>
  <c r="D106" i="28" s="1"/>
  <c r="D116" i="28" a="1"/>
  <c r="D116" i="28" s="1"/>
  <c r="D10" i="28" a="1"/>
  <c r="D10" i="28" s="1"/>
  <c r="D13" i="28" a="1"/>
  <c r="D13" i="28" s="1"/>
  <c r="D17" i="28" a="1"/>
  <c r="D17" i="28" s="1"/>
  <c r="D36" i="28" a="1"/>
  <c r="D36" i="28" s="1"/>
  <c r="D43" i="28" a="1"/>
  <c r="D43" i="28" s="1"/>
  <c r="D47" i="28" a="1"/>
  <c r="D47" i="28" s="1"/>
  <c r="D92" i="28" a="1"/>
  <c r="D92" i="28" s="1"/>
  <c r="D105" i="28" a="1"/>
  <c r="D105" i="28" s="1"/>
  <c r="D107" i="28" a="1"/>
  <c r="D107" i="28" s="1"/>
  <c r="D113" i="28" a="1"/>
  <c r="D113" i="28" s="1"/>
  <c r="D117" i="28" a="1"/>
  <c r="D117" i="28" s="1"/>
  <c r="D118" i="28" a="1"/>
  <c r="D118" i="28" s="1"/>
  <c r="D21" i="28" a="1"/>
  <c r="D21" i="28" s="1"/>
  <c r="D69" i="28" a="1"/>
  <c r="D69" i="28" s="1"/>
  <c r="D71" i="28" a="1"/>
  <c r="D71" i="28" s="1"/>
  <c r="D84" i="28" a="1"/>
  <c r="D84" i="28" s="1"/>
  <c r="D99" i="28" a="1"/>
  <c r="D99" i="28" s="1"/>
  <c r="D112" i="28" a="1"/>
  <c r="D112" i="28" s="1"/>
  <c r="D9" i="28" a="1"/>
  <c r="D9" i="28" s="1"/>
  <c r="D27" i="28" a="1"/>
  <c r="D27" i="28" s="1"/>
  <c r="D37" i="28" a="1"/>
  <c r="D37" i="28" s="1"/>
  <c r="D54" i="28" a="1"/>
  <c r="D54" i="28" s="1"/>
  <c r="D83" i="28" a="1"/>
  <c r="D83" i="28" s="1"/>
  <c r="D110" i="28" a="1"/>
  <c r="D110" i="28" s="1"/>
  <c r="D115" i="28" a="1"/>
  <c r="D115" i="28" s="1"/>
  <c r="D132" i="28" a="1"/>
  <c r="D132" i="28" s="1"/>
  <c r="D133" i="28" a="1"/>
  <c r="D133" i="28" s="1"/>
  <c r="D136" i="28" a="1"/>
  <c r="D136" i="28" s="1"/>
  <c r="D49" i="28" a="1"/>
  <c r="D49" i="28" s="1"/>
  <c r="G7" i="27" a="1"/>
  <c r="G7" i="27" s="1"/>
  <c r="G8" i="27" a="1"/>
  <c r="G8" i="27" s="1"/>
  <c r="G9" i="27" a="1"/>
  <c r="G9" i="27" s="1"/>
  <c r="G10" i="27" a="1"/>
  <c r="G10" i="27" s="1"/>
  <c r="G11" i="27" a="1"/>
  <c r="G11" i="27" s="1"/>
  <c r="G12" i="27" a="1"/>
  <c r="G12" i="27" s="1"/>
  <c r="G13" i="27" a="1"/>
  <c r="G13" i="27" s="1"/>
  <c r="G14" i="27" a="1"/>
  <c r="G14" i="27" s="1"/>
  <c r="G15" i="27" a="1"/>
  <c r="G15" i="27" s="1"/>
  <c r="G16" i="27" a="1"/>
  <c r="G16" i="27" s="1"/>
  <c r="G17" i="27" a="1"/>
  <c r="G17" i="27" s="1"/>
  <c r="G18" i="27" a="1"/>
  <c r="G18" i="27" s="1"/>
  <c r="G19" i="27" a="1"/>
  <c r="G19" i="27" s="1"/>
  <c r="G20" i="27" a="1"/>
  <c r="G20" i="27" s="1"/>
  <c r="G21" i="27" a="1"/>
  <c r="G21" i="27" s="1"/>
  <c r="G22" i="27" a="1"/>
  <c r="G22" i="27" s="1"/>
  <c r="G23" i="27" a="1"/>
  <c r="G23" i="27" s="1"/>
  <c r="G24" i="27" a="1"/>
  <c r="G24" i="27" s="1"/>
  <c r="G25" i="27" a="1"/>
  <c r="G25" i="27" s="1"/>
  <c r="G26" i="27" a="1"/>
  <c r="G26" i="27" s="1"/>
  <c r="G27" i="27" a="1"/>
  <c r="G27" i="27" s="1"/>
  <c r="G28" i="27" a="1"/>
  <c r="G28" i="27" s="1"/>
  <c r="G29" i="27" a="1"/>
  <c r="G29" i="27" s="1"/>
  <c r="G30" i="27" a="1"/>
  <c r="G30" i="27" s="1"/>
  <c r="G31" i="27" a="1"/>
  <c r="G31" i="27" s="1"/>
  <c r="G32" i="27" a="1"/>
  <c r="G32" i="27" s="1"/>
  <c r="G33" i="27" a="1"/>
  <c r="G33" i="27" s="1"/>
  <c r="G34" i="27" a="1"/>
  <c r="G34" i="27" s="1"/>
  <c r="G35" i="27" a="1"/>
  <c r="G35" i="27" s="1"/>
  <c r="G36" i="27" a="1"/>
  <c r="G36" i="27" s="1"/>
  <c r="G37" i="27" a="1"/>
  <c r="G37" i="27" s="1"/>
  <c r="G38" i="27" a="1"/>
  <c r="G38" i="27" s="1"/>
  <c r="G39" i="27" a="1"/>
  <c r="G39" i="27" s="1"/>
  <c r="G40" i="27" a="1"/>
  <c r="G40" i="27" s="1"/>
  <c r="G41" i="27" a="1"/>
  <c r="G41" i="27" s="1"/>
  <c r="G42" i="27" a="1"/>
  <c r="G42" i="27" s="1"/>
  <c r="G43" i="27" a="1"/>
  <c r="G43" i="27" s="1"/>
  <c r="G44" i="27" a="1"/>
  <c r="G44" i="27" s="1"/>
  <c r="G45" i="27" a="1"/>
  <c r="G45" i="27" s="1"/>
  <c r="G46" i="27" a="1"/>
  <c r="G46" i="27" s="1"/>
  <c r="G47" i="27" a="1"/>
  <c r="G47" i="27" s="1"/>
  <c r="G48" i="27" a="1"/>
  <c r="G48" i="27" s="1"/>
  <c r="G49" i="27" a="1"/>
  <c r="G49" i="27" s="1"/>
  <c r="G50" i="27" a="1"/>
  <c r="G50" i="27" s="1"/>
  <c r="G51" i="27" a="1"/>
  <c r="G51" i="27" s="1"/>
  <c r="G52" i="27" a="1"/>
  <c r="G52" i="27" s="1"/>
  <c r="G53" i="27" a="1"/>
  <c r="G53" i="27" s="1"/>
  <c r="G54" i="27" a="1"/>
  <c r="G54" i="27" s="1"/>
  <c r="G55" i="27" a="1"/>
  <c r="G55" i="27" s="1"/>
  <c r="G56" i="27" a="1"/>
  <c r="G56" i="27" s="1"/>
  <c r="G57" i="27" a="1"/>
  <c r="G57" i="27" s="1"/>
  <c r="G58" i="27" a="1"/>
  <c r="G58" i="27" s="1"/>
  <c r="G59" i="27" a="1"/>
  <c r="G59" i="27" s="1"/>
  <c r="G60" i="27" a="1"/>
  <c r="G60" i="27" s="1"/>
  <c r="G61" i="27" a="1"/>
  <c r="G61" i="27" s="1"/>
  <c r="G62" i="27" a="1"/>
  <c r="G62" i="27" s="1"/>
  <c r="G63" i="27" a="1"/>
  <c r="G63" i="27" s="1"/>
  <c r="G64" i="27" a="1"/>
  <c r="G64" i="27" s="1"/>
  <c r="G65" i="27" a="1"/>
  <c r="G65" i="27" s="1"/>
  <c r="G66" i="27" a="1"/>
  <c r="G66" i="27" s="1"/>
  <c r="G67" i="27" a="1"/>
  <c r="G67" i="27" s="1"/>
  <c r="G68" i="27" a="1"/>
  <c r="G68" i="27" s="1"/>
  <c r="G69" i="27" a="1"/>
  <c r="G69" i="27" s="1"/>
  <c r="G70" i="27" a="1"/>
  <c r="G70" i="27" s="1"/>
  <c r="G71" i="27" a="1"/>
  <c r="G71" i="27" s="1"/>
  <c r="G72" i="27" a="1"/>
  <c r="G72" i="27" s="1"/>
  <c r="G73" i="27" a="1"/>
  <c r="G73" i="27" s="1"/>
  <c r="G74" i="27" a="1"/>
  <c r="G74" i="27" s="1"/>
  <c r="G75" i="27" a="1"/>
  <c r="G75" i="27" s="1"/>
  <c r="G76" i="27" a="1"/>
  <c r="G76" i="27" s="1"/>
  <c r="G77" i="27" a="1"/>
  <c r="G77" i="27" s="1"/>
  <c r="G78" i="27" a="1"/>
  <c r="G78" i="27" s="1"/>
  <c r="G79" i="27" a="1"/>
  <c r="G79" i="27" s="1"/>
  <c r="G80" i="27" a="1"/>
  <c r="G80" i="27" s="1"/>
  <c r="G81" i="27" a="1"/>
  <c r="G81" i="27" s="1"/>
  <c r="G82" i="27" a="1"/>
  <c r="G82" i="27" s="1"/>
  <c r="G83" i="27" a="1"/>
  <c r="G83" i="27" s="1"/>
  <c r="G84" i="27" a="1"/>
  <c r="G84" i="27" s="1"/>
  <c r="G85" i="27" a="1"/>
  <c r="G85" i="27" s="1"/>
  <c r="G86" i="27" a="1"/>
  <c r="G86" i="27" s="1"/>
  <c r="G87" i="27" a="1"/>
  <c r="G87" i="27" s="1"/>
  <c r="G88" i="27" a="1"/>
  <c r="G88" i="27" s="1"/>
  <c r="G89" i="27" a="1"/>
  <c r="G89" i="27" s="1"/>
  <c r="G90" i="27" a="1"/>
  <c r="G90" i="27" s="1"/>
  <c r="G91" i="27" a="1"/>
  <c r="G91" i="27" s="1"/>
  <c r="G92" i="27" a="1"/>
  <c r="G92" i="27" s="1"/>
  <c r="G93" i="27" a="1"/>
  <c r="G93" i="27" s="1"/>
  <c r="G94" i="27" a="1"/>
  <c r="G94" i="27" s="1"/>
  <c r="G95" i="27" a="1"/>
  <c r="G95" i="27" s="1"/>
  <c r="G96" i="27" a="1"/>
  <c r="G96" i="27" s="1"/>
  <c r="G97" i="27" a="1"/>
  <c r="G97" i="27" s="1"/>
  <c r="G98" i="27" a="1"/>
  <c r="G98" i="27" s="1"/>
  <c r="G99" i="27" a="1"/>
  <c r="G99" i="27" s="1"/>
  <c r="G100" i="27" a="1"/>
  <c r="G100" i="27" s="1"/>
  <c r="G101" i="27" a="1"/>
  <c r="G101" i="27" s="1"/>
  <c r="G102" i="27" a="1"/>
  <c r="G102" i="27" s="1"/>
  <c r="G103" i="27" a="1"/>
  <c r="G103" i="27" s="1"/>
  <c r="G104" i="27" a="1"/>
  <c r="G104" i="27" s="1"/>
  <c r="G105" i="27" a="1"/>
  <c r="G105" i="27" s="1"/>
  <c r="G106" i="27" a="1"/>
  <c r="G106" i="27" s="1"/>
  <c r="G107" i="27" a="1"/>
  <c r="G107" i="27" s="1"/>
  <c r="G108" i="27" a="1"/>
  <c r="G108" i="27" s="1"/>
  <c r="G109" i="27" a="1"/>
  <c r="G109" i="27" s="1"/>
  <c r="G110" i="27" a="1"/>
  <c r="G110" i="27" s="1"/>
  <c r="G111" i="27" a="1"/>
  <c r="G111" i="27" s="1"/>
  <c r="G112" i="27" a="1"/>
  <c r="G112" i="27" s="1"/>
  <c r="G113" i="27" a="1"/>
  <c r="G113" i="27" s="1"/>
  <c r="G114" i="27" a="1"/>
  <c r="G114" i="27" s="1"/>
  <c r="G115" i="27" a="1"/>
  <c r="G115" i="27" s="1"/>
  <c r="G116" i="27" a="1"/>
  <c r="G116" i="27" s="1"/>
  <c r="G117" i="27" a="1"/>
  <c r="G117" i="27" s="1"/>
  <c r="G118" i="27" a="1"/>
  <c r="G118" i="27" s="1"/>
  <c r="G119" i="27" a="1"/>
  <c r="G119" i="27" s="1"/>
  <c r="G120" i="27" a="1"/>
  <c r="G120" i="27" s="1"/>
  <c r="G121" i="27" a="1"/>
  <c r="G121" i="27" s="1"/>
  <c r="G122" i="27" a="1"/>
  <c r="G122" i="27" s="1"/>
  <c r="G123" i="27" a="1"/>
  <c r="G123" i="27" s="1"/>
  <c r="G124" i="27" a="1"/>
  <c r="G124" i="27" s="1"/>
  <c r="G125" i="27" a="1"/>
  <c r="G125" i="27" s="1"/>
  <c r="G126" i="27" a="1"/>
  <c r="G126" i="27" s="1"/>
  <c r="G127" i="27" a="1"/>
  <c r="G127" i="27" s="1"/>
  <c r="G128" i="27" a="1"/>
  <c r="G128" i="27" s="1"/>
  <c r="G129" i="27" a="1"/>
  <c r="G129" i="27" s="1"/>
  <c r="G130" i="27" a="1"/>
  <c r="G130" i="27" s="1"/>
  <c r="G131" i="27" a="1"/>
  <c r="G131" i="27" s="1"/>
  <c r="G132" i="27" a="1"/>
  <c r="G132" i="27" s="1"/>
  <c r="G133" i="27" a="1"/>
  <c r="G133" i="27" s="1"/>
  <c r="G134" i="27" a="1"/>
  <c r="G134" i="27" s="1"/>
  <c r="G135" i="27" a="1"/>
  <c r="G135" i="27" s="1"/>
  <c r="G136" i="27" a="1"/>
  <c r="G136" i="27" s="1"/>
  <c r="G137" i="27" a="1"/>
  <c r="G137" i="27" s="1"/>
  <c r="G138" i="27" a="1"/>
  <c r="G138" i="27" s="1"/>
  <c r="G139" i="27" a="1"/>
  <c r="G139" i="27" s="1"/>
  <c r="F7" i="27" a="1"/>
  <c r="F7" i="27" s="1"/>
  <c r="F8" i="27" a="1"/>
  <c r="F8" i="27" s="1"/>
  <c r="F9" i="27" a="1"/>
  <c r="F9" i="27" s="1"/>
  <c r="F10" i="27" a="1"/>
  <c r="F10" i="27" s="1"/>
  <c r="F11" i="27" a="1"/>
  <c r="F11" i="27" s="1"/>
  <c r="F12" i="27" a="1"/>
  <c r="F12" i="27" s="1"/>
  <c r="F13" i="27" a="1"/>
  <c r="F13" i="27" s="1"/>
  <c r="F14" i="27" a="1"/>
  <c r="F14" i="27" s="1"/>
  <c r="F15" i="27" a="1"/>
  <c r="F15" i="27" s="1"/>
  <c r="F16" i="27" a="1"/>
  <c r="F16" i="27" s="1"/>
  <c r="F17" i="27" a="1"/>
  <c r="F17" i="27" s="1"/>
  <c r="F18" i="27" a="1"/>
  <c r="F18" i="27" s="1"/>
  <c r="F19" i="27" a="1"/>
  <c r="F19" i="27" s="1"/>
  <c r="F20" i="27" a="1"/>
  <c r="F20" i="27" s="1"/>
  <c r="F21" i="27" a="1"/>
  <c r="F21" i="27" s="1"/>
  <c r="F22" i="27" a="1"/>
  <c r="F22" i="27" s="1"/>
  <c r="F23" i="27" a="1"/>
  <c r="F23" i="27" s="1"/>
  <c r="F24" i="27" a="1"/>
  <c r="F24" i="27" s="1"/>
  <c r="F25" i="27" a="1"/>
  <c r="F25" i="27" s="1"/>
  <c r="F26" i="27" a="1"/>
  <c r="F26" i="27" s="1"/>
  <c r="F27" i="27" a="1"/>
  <c r="F27" i="27" s="1"/>
  <c r="F28" i="27" a="1"/>
  <c r="F28" i="27" s="1"/>
  <c r="F29" i="27" a="1"/>
  <c r="F29" i="27" s="1"/>
  <c r="F30" i="27" a="1"/>
  <c r="F30" i="27" s="1"/>
  <c r="F31" i="27" a="1"/>
  <c r="F31" i="27" s="1"/>
  <c r="F32" i="27" a="1"/>
  <c r="F32" i="27" s="1"/>
  <c r="F33" i="27" a="1"/>
  <c r="F33" i="27" s="1"/>
  <c r="F34" i="27" a="1"/>
  <c r="F34" i="27" s="1"/>
  <c r="F35" i="27" a="1"/>
  <c r="F35" i="27" s="1"/>
  <c r="F36" i="27" a="1"/>
  <c r="F36" i="27" s="1"/>
  <c r="F37" i="27" a="1"/>
  <c r="F37" i="27" s="1"/>
  <c r="F38" i="27" a="1"/>
  <c r="F38" i="27" s="1"/>
  <c r="F39" i="27" a="1"/>
  <c r="F39" i="27" s="1"/>
  <c r="F40" i="27" a="1"/>
  <c r="F40" i="27" s="1"/>
  <c r="F41" i="27" a="1"/>
  <c r="F41" i="27" s="1"/>
  <c r="F42" i="27" a="1"/>
  <c r="F42" i="27" s="1"/>
  <c r="F43" i="27" a="1"/>
  <c r="F43" i="27" s="1"/>
  <c r="F44" i="27" a="1"/>
  <c r="F44" i="27" s="1"/>
  <c r="F45" i="27" a="1"/>
  <c r="F45" i="27" s="1"/>
  <c r="F46" i="27" a="1"/>
  <c r="F46" i="27" s="1"/>
  <c r="F47" i="27" a="1"/>
  <c r="F47" i="27" s="1"/>
  <c r="F48" i="27" a="1"/>
  <c r="F48" i="27" s="1"/>
  <c r="F49" i="27" a="1"/>
  <c r="F49" i="27" s="1"/>
  <c r="F50" i="27" a="1"/>
  <c r="F50" i="27" s="1"/>
  <c r="F51" i="27" a="1"/>
  <c r="F51" i="27" s="1"/>
  <c r="F52" i="27" a="1"/>
  <c r="F52" i="27" s="1"/>
  <c r="F53" i="27" a="1"/>
  <c r="F53" i="27" s="1"/>
  <c r="F54" i="27" a="1"/>
  <c r="F54" i="27" s="1"/>
  <c r="F55" i="27" a="1"/>
  <c r="F55" i="27" s="1"/>
  <c r="F56" i="27" a="1"/>
  <c r="F56" i="27" s="1"/>
  <c r="F57" i="27" a="1"/>
  <c r="F57" i="27" s="1"/>
  <c r="F58" i="27" a="1"/>
  <c r="F58" i="27" s="1"/>
  <c r="F59" i="27" a="1"/>
  <c r="F59" i="27" s="1"/>
  <c r="F60" i="27" a="1"/>
  <c r="F60" i="27" s="1"/>
  <c r="F61" i="27" a="1"/>
  <c r="F61" i="27" s="1"/>
  <c r="F62" i="27" a="1"/>
  <c r="F62" i="27" s="1"/>
  <c r="F63" i="27" a="1"/>
  <c r="F63" i="27" s="1"/>
  <c r="F64" i="27" a="1"/>
  <c r="F64" i="27" s="1"/>
  <c r="F65" i="27" a="1"/>
  <c r="F65" i="27" s="1"/>
  <c r="F66" i="27" a="1"/>
  <c r="F66" i="27" s="1"/>
  <c r="F67" i="27" a="1"/>
  <c r="F67" i="27" s="1"/>
  <c r="F68" i="27" a="1"/>
  <c r="F68" i="27" s="1"/>
  <c r="F69" i="27" a="1"/>
  <c r="F69" i="27" s="1"/>
  <c r="F70" i="27" a="1"/>
  <c r="F70" i="27" s="1"/>
  <c r="F71" i="27" a="1"/>
  <c r="F71" i="27" s="1"/>
  <c r="F72" i="27" a="1"/>
  <c r="F72" i="27" s="1"/>
  <c r="F73" i="27" a="1"/>
  <c r="F73" i="27" s="1"/>
  <c r="F74" i="27" a="1"/>
  <c r="F74" i="27" s="1"/>
  <c r="F75" i="27" a="1"/>
  <c r="F75" i="27" s="1"/>
  <c r="F76" i="27" a="1"/>
  <c r="F76" i="27" s="1"/>
  <c r="F77" i="27" a="1"/>
  <c r="F77" i="27" s="1"/>
  <c r="F78" i="27" a="1"/>
  <c r="F78" i="27" s="1"/>
  <c r="F79" i="27" a="1"/>
  <c r="F79" i="27" s="1"/>
  <c r="F80" i="27" a="1"/>
  <c r="F80" i="27" s="1"/>
  <c r="F81" i="27" a="1"/>
  <c r="F81" i="27" s="1"/>
  <c r="F82" i="27" a="1"/>
  <c r="F82" i="27" s="1"/>
  <c r="F83" i="27" a="1"/>
  <c r="F83" i="27" s="1"/>
  <c r="F84" i="27" a="1"/>
  <c r="F84" i="27" s="1"/>
  <c r="F85" i="27" a="1"/>
  <c r="F85" i="27" s="1"/>
  <c r="F86" i="27" a="1"/>
  <c r="F86" i="27" s="1"/>
  <c r="F87" i="27" a="1"/>
  <c r="F87" i="27" s="1"/>
  <c r="F88" i="27" a="1"/>
  <c r="F88" i="27" s="1"/>
  <c r="F89" i="27" a="1"/>
  <c r="F89" i="27" s="1"/>
  <c r="F90" i="27" a="1"/>
  <c r="F90" i="27" s="1"/>
  <c r="F91" i="27" a="1"/>
  <c r="F91" i="27" s="1"/>
  <c r="F92" i="27" a="1"/>
  <c r="F92" i="27" s="1"/>
  <c r="F93" i="27" a="1"/>
  <c r="F93" i="27" s="1"/>
  <c r="F94" i="27" a="1"/>
  <c r="F94" i="27" s="1"/>
  <c r="F95" i="27" a="1"/>
  <c r="F95" i="27" s="1"/>
  <c r="F96" i="27" a="1"/>
  <c r="F96" i="27" s="1"/>
  <c r="F97" i="27" a="1"/>
  <c r="F97" i="27" s="1"/>
  <c r="F98" i="27" a="1"/>
  <c r="F98" i="27" s="1"/>
  <c r="F99" i="27" a="1"/>
  <c r="F99" i="27" s="1"/>
  <c r="F100" i="27" a="1"/>
  <c r="F100" i="27" s="1"/>
  <c r="F101" i="27" a="1"/>
  <c r="F101" i="27" s="1"/>
  <c r="F102" i="27" a="1"/>
  <c r="F102" i="27" s="1"/>
  <c r="F103" i="27" a="1"/>
  <c r="F103" i="27" s="1"/>
  <c r="F104" i="27" a="1"/>
  <c r="F104" i="27" s="1"/>
  <c r="F105" i="27" a="1"/>
  <c r="F105" i="27" s="1"/>
  <c r="F106" i="27" a="1"/>
  <c r="F106" i="27" s="1"/>
  <c r="F107" i="27" a="1"/>
  <c r="F107" i="27" s="1"/>
  <c r="F108" i="27" a="1"/>
  <c r="F108" i="27" s="1"/>
  <c r="F109" i="27" a="1"/>
  <c r="F109" i="27" s="1"/>
  <c r="F110" i="27" a="1"/>
  <c r="F110" i="27" s="1"/>
  <c r="F111" i="27" a="1"/>
  <c r="F111" i="27" s="1"/>
  <c r="F112" i="27" a="1"/>
  <c r="F112" i="27" s="1"/>
  <c r="F113" i="27" a="1"/>
  <c r="F113" i="27" s="1"/>
  <c r="F114" i="27" a="1"/>
  <c r="F114" i="27" s="1"/>
  <c r="F115" i="27" a="1"/>
  <c r="F115" i="27" s="1"/>
  <c r="F116" i="27" a="1"/>
  <c r="F116" i="27" s="1"/>
  <c r="F117" i="27" a="1"/>
  <c r="F117" i="27" s="1"/>
  <c r="F118" i="27" a="1"/>
  <c r="F118" i="27" s="1"/>
  <c r="F119" i="27" a="1"/>
  <c r="F119" i="27" s="1"/>
  <c r="F120" i="27" a="1"/>
  <c r="F120" i="27" s="1"/>
  <c r="F121" i="27" a="1"/>
  <c r="F121" i="27" s="1"/>
  <c r="F122" i="27" a="1"/>
  <c r="F122" i="27" s="1"/>
  <c r="F123" i="27" a="1"/>
  <c r="F123" i="27" s="1"/>
  <c r="F124" i="27" a="1"/>
  <c r="F124" i="27" s="1"/>
  <c r="F125" i="27" a="1"/>
  <c r="F125" i="27" s="1"/>
  <c r="F126" i="27" a="1"/>
  <c r="F126" i="27" s="1"/>
  <c r="F127" i="27" a="1"/>
  <c r="F127" i="27" s="1"/>
  <c r="F128" i="27" a="1"/>
  <c r="F128" i="27" s="1"/>
  <c r="F129" i="27" a="1"/>
  <c r="F129" i="27" s="1"/>
  <c r="F130" i="27" a="1"/>
  <c r="F130" i="27" s="1"/>
  <c r="F131" i="27" a="1"/>
  <c r="F131" i="27" s="1"/>
  <c r="F132" i="27" a="1"/>
  <c r="F132" i="27" s="1"/>
  <c r="F133" i="27" a="1"/>
  <c r="F133" i="27" s="1"/>
  <c r="F134" i="27" a="1"/>
  <c r="F134" i="27" s="1"/>
  <c r="F135" i="27" a="1"/>
  <c r="F135" i="27" s="1"/>
  <c r="F136" i="27" a="1"/>
  <c r="F136" i="27" s="1"/>
  <c r="F137" i="27" a="1"/>
  <c r="F137" i="27" s="1"/>
  <c r="F138" i="27" a="1"/>
  <c r="F138" i="27" s="1"/>
  <c r="F139" i="27" a="1"/>
  <c r="F139" i="27" s="1"/>
  <c r="E7" i="27" a="1"/>
  <c r="E7" i="27" s="1"/>
  <c r="E8" i="27" a="1"/>
  <c r="E8" i="27" s="1"/>
  <c r="E9" i="27" a="1"/>
  <c r="E9" i="27" s="1"/>
  <c r="E10" i="27" a="1"/>
  <c r="E10" i="27" s="1"/>
  <c r="E11" i="27" a="1"/>
  <c r="E11" i="27" s="1"/>
  <c r="E12" i="27" a="1"/>
  <c r="E12" i="27" s="1"/>
  <c r="E13" i="27" a="1"/>
  <c r="E13" i="27" s="1"/>
  <c r="E14" i="27" a="1"/>
  <c r="E14" i="27" s="1"/>
  <c r="E15" i="27" a="1"/>
  <c r="E15" i="27" s="1"/>
  <c r="E16" i="27" a="1"/>
  <c r="E16" i="27" s="1"/>
  <c r="E17" i="27" a="1"/>
  <c r="E17" i="27" s="1"/>
  <c r="E18" i="27" a="1"/>
  <c r="E18" i="27" s="1"/>
  <c r="E19" i="27" a="1"/>
  <c r="E19" i="27" s="1"/>
  <c r="E20" i="27" a="1"/>
  <c r="E20" i="27" s="1"/>
  <c r="E21" i="27" a="1"/>
  <c r="E21" i="27" s="1"/>
  <c r="E22" i="27" a="1"/>
  <c r="E22" i="27" s="1"/>
  <c r="E23" i="27" a="1"/>
  <c r="E23" i="27" s="1"/>
  <c r="E24" i="27" a="1"/>
  <c r="E24" i="27" s="1"/>
  <c r="E25" i="27" a="1"/>
  <c r="E25" i="27" s="1"/>
  <c r="E26" i="27" a="1"/>
  <c r="E26" i="27" s="1"/>
  <c r="E27" i="27" a="1"/>
  <c r="E27" i="27" s="1"/>
  <c r="E28" i="27" a="1"/>
  <c r="E28" i="27" s="1"/>
  <c r="E29" i="27" a="1"/>
  <c r="E29" i="27" s="1"/>
  <c r="E30" i="27" a="1"/>
  <c r="E30" i="27" s="1"/>
  <c r="E31" i="27" a="1"/>
  <c r="E31" i="27" s="1"/>
  <c r="E32" i="27" a="1"/>
  <c r="E32" i="27" s="1"/>
  <c r="E33" i="27" a="1"/>
  <c r="E33" i="27" s="1"/>
  <c r="E34" i="27" a="1"/>
  <c r="E34" i="27" s="1"/>
  <c r="E35" i="27" a="1"/>
  <c r="E35" i="27" s="1"/>
  <c r="E36" i="27" a="1"/>
  <c r="E36" i="27" s="1"/>
  <c r="E37" i="27" a="1"/>
  <c r="E37" i="27" s="1"/>
  <c r="E38" i="27" a="1"/>
  <c r="E38" i="27" s="1"/>
  <c r="E39" i="27" a="1"/>
  <c r="E39" i="27" s="1"/>
  <c r="E40" i="27" a="1"/>
  <c r="E40" i="27" s="1"/>
  <c r="E41" i="27" a="1"/>
  <c r="E41" i="27" s="1"/>
  <c r="E42" i="27" a="1"/>
  <c r="E42" i="27" s="1"/>
  <c r="E43" i="27" a="1"/>
  <c r="E43" i="27" s="1"/>
  <c r="E44" i="27" a="1"/>
  <c r="E44" i="27" s="1"/>
  <c r="E45" i="27" a="1"/>
  <c r="E45" i="27" s="1"/>
  <c r="E46" i="27" a="1"/>
  <c r="E46" i="27" s="1"/>
  <c r="E47" i="27" a="1"/>
  <c r="E47" i="27" s="1"/>
  <c r="E48" i="27" a="1"/>
  <c r="E48" i="27" s="1"/>
  <c r="E49" i="27" a="1"/>
  <c r="E49" i="27" s="1"/>
  <c r="E50" i="27" a="1"/>
  <c r="E50" i="27" s="1"/>
  <c r="E51" i="27" a="1"/>
  <c r="E51" i="27" s="1"/>
  <c r="E52" i="27" a="1"/>
  <c r="E52" i="27" s="1"/>
  <c r="E53" i="27" a="1"/>
  <c r="E53" i="27" s="1"/>
  <c r="E54" i="27" a="1"/>
  <c r="E54" i="27" s="1"/>
  <c r="E55" i="27" a="1"/>
  <c r="E55" i="27" s="1"/>
  <c r="E56" i="27" a="1"/>
  <c r="E56" i="27" s="1"/>
  <c r="E57" i="27" a="1"/>
  <c r="E57" i="27" s="1"/>
  <c r="E58" i="27" a="1"/>
  <c r="E58" i="27" s="1"/>
  <c r="E59" i="27" a="1"/>
  <c r="E59" i="27" s="1"/>
  <c r="E60" i="27" a="1"/>
  <c r="E60" i="27" s="1"/>
  <c r="E61" i="27" a="1"/>
  <c r="E61" i="27" s="1"/>
  <c r="E62" i="27" a="1"/>
  <c r="E62" i="27" s="1"/>
  <c r="E63" i="27" a="1"/>
  <c r="E63" i="27" s="1"/>
  <c r="E64" i="27" a="1"/>
  <c r="E64" i="27" s="1"/>
  <c r="E65" i="27" a="1"/>
  <c r="E65" i="27" s="1"/>
  <c r="E66" i="27" a="1"/>
  <c r="E66" i="27" s="1"/>
  <c r="E67" i="27" a="1"/>
  <c r="E67" i="27" s="1"/>
  <c r="E68" i="27" a="1"/>
  <c r="E68" i="27" s="1"/>
  <c r="E69" i="27" a="1"/>
  <c r="E69" i="27" s="1"/>
  <c r="E70" i="27" a="1"/>
  <c r="E70" i="27" s="1"/>
  <c r="E71" i="27" a="1"/>
  <c r="E71" i="27" s="1"/>
  <c r="E72" i="27" a="1"/>
  <c r="E72" i="27" s="1"/>
  <c r="E73" i="27" a="1"/>
  <c r="E73" i="27" s="1"/>
  <c r="E74" i="27" a="1"/>
  <c r="E74" i="27" s="1"/>
  <c r="E75" i="27" a="1"/>
  <c r="E75" i="27" s="1"/>
  <c r="E76" i="27" a="1"/>
  <c r="E76" i="27" s="1"/>
  <c r="E77" i="27" a="1"/>
  <c r="E77" i="27" s="1"/>
  <c r="E78" i="27" a="1"/>
  <c r="E78" i="27" s="1"/>
  <c r="E79" i="27" a="1"/>
  <c r="E79" i="27" s="1"/>
  <c r="E80" i="27" a="1"/>
  <c r="E80" i="27" s="1"/>
  <c r="E81" i="27" a="1"/>
  <c r="E81" i="27" s="1"/>
  <c r="E82" i="27" a="1"/>
  <c r="E82" i="27" s="1"/>
  <c r="E83" i="27" a="1"/>
  <c r="E83" i="27" s="1"/>
  <c r="E84" i="27" a="1"/>
  <c r="E84" i="27" s="1"/>
  <c r="E85" i="27" a="1"/>
  <c r="E85" i="27" s="1"/>
  <c r="E86" i="27" a="1"/>
  <c r="E86" i="27" s="1"/>
  <c r="E87" i="27" a="1"/>
  <c r="E87" i="27" s="1"/>
  <c r="E88" i="27" a="1"/>
  <c r="E88" i="27" s="1"/>
  <c r="E89" i="27" a="1"/>
  <c r="E89" i="27" s="1"/>
  <c r="E90" i="27" a="1"/>
  <c r="E90" i="27" s="1"/>
  <c r="E91" i="27" a="1"/>
  <c r="E91" i="27" s="1"/>
  <c r="E92" i="27" a="1"/>
  <c r="E92" i="27" s="1"/>
  <c r="E93" i="27" a="1"/>
  <c r="E93" i="27" s="1"/>
  <c r="E94" i="27" a="1"/>
  <c r="E94" i="27" s="1"/>
  <c r="E95" i="27" a="1"/>
  <c r="E95" i="27" s="1"/>
  <c r="E96" i="27" a="1"/>
  <c r="E96" i="27" s="1"/>
  <c r="E97" i="27" a="1"/>
  <c r="E97" i="27" s="1"/>
  <c r="E98" i="27" a="1"/>
  <c r="E98" i="27" s="1"/>
  <c r="E99" i="27" a="1"/>
  <c r="E99" i="27" s="1"/>
  <c r="E100" i="27" a="1"/>
  <c r="E100" i="27" s="1"/>
  <c r="E101" i="27" a="1"/>
  <c r="E101" i="27" s="1"/>
  <c r="E102" i="27" a="1"/>
  <c r="E102" i="27" s="1"/>
  <c r="E103" i="27" a="1"/>
  <c r="E103" i="27" s="1"/>
  <c r="E104" i="27" a="1"/>
  <c r="E104" i="27" s="1"/>
  <c r="E105" i="27" a="1"/>
  <c r="E105" i="27" s="1"/>
  <c r="E106" i="27" a="1"/>
  <c r="E106" i="27" s="1"/>
  <c r="E107" i="27" a="1"/>
  <c r="E107" i="27" s="1"/>
  <c r="E108" i="27" a="1"/>
  <c r="E108" i="27" s="1"/>
  <c r="E109" i="27" a="1"/>
  <c r="E109" i="27" s="1"/>
  <c r="E110" i="27" a="1"/>
  <c r="E110" i="27" s="1"/>
  <c r="E111" i="27" a="1"/>
  <c r="E111" i="27" s="1"/>
  <c r="E112" i="27" a="1"/>
  <c r="E112" i="27" s="1"/>
  <c r="E113" i="27" a="1"/>
  <c r="E113" i="27" s="1"/>
  <c r="E114" i="27" a="1"/>
  <c r="E114" i="27" s="1"/>
  <c r="E115" i="27" a="1"/>
  <c r="E115" i="27" s="1"/>
  <c r="E116" i="27" a="1"/>
  <c r="E116" i="27" s="1"/>
  <c r="E117" i="27" a="1"/>
  <c r="E117" i="27" s="1"/>
  <c r="E118" i="27" a="1"/>
  <c r="E118" i="27" s="1"/>
  <c r="E119" i="27" a="1"/>
  <c r="E119" i="27" s="1"/>
  <c r="E120" i="27" a="1"/>
  <c r="E120" i="27" s="1"/>
  <c r="E121" i="27" a="1"/>
  <c r="E121" i="27" s="1"/>
  <c r="E122" i="27" a="1"/>
  <c r="E122" i="27" s="1"/>
  <c r="E123" i="27" a="1"/>
  <c r="E123" i="27" s="1"/>
  <c r="E124" i="27" a="1"/>
  <c r="E124" i="27" s="1"/>
  <c r="E125" i="27" a="1"/>
  <c r="E125" i="27" s="1"/>
  <c r="E126" i="27" a="1"/>
  <c r="E126" i="27" s="1"/>
  <c r="E127" i="27" a="1"/>
  <c r="E127" i="27" s="1"/>
  <c r="E128" i="27" a="1"/>
  <c r="E128" i="27" s="1"/>
  <c r="E129" i="27" a="1"/>
  <c r="E129" i="27" s="1"/>
  <c r="E130" i="27" a="1"/>
  <c r="E130" i="27" s="1"/>
  <c r="E131" i="27" a="1"/>
  <c r="E131" i="27" s="1"/>
  <c r="E132" i="27" a="1"/>
  <c r="E132" i="27" s="1"/>
  <c r="E133" i="27" a="1"/>
  <c r="E133" i="27" s="1"/>
  <c r="E134" i="27" a="1"/>
  <c r="E134" i="27" s="1"/>
  <c r="E135" i="27" a="1"/>
  <c r="E135" i="27" s="1"/>
  <c r="E136" i="27" a="1"/>
  <c r="E136" i="27" s="1"/>
  <c r="E137" i="27" a="1"/>
  <c r="E137" i="27" s="1"/>
  <c r="E138" i="27" a="1"/>
  <c r="E138" i="27" s="1"/>
  <c r="E139" i="27" a="1"/>
  <c r="E139" i="27" s="1"/>
  <c r="D7" i="27" a="1"/>
  <c r="D7" i="27" s="1"/>
  <c r="D8" i="27" a="1"/>
  <c r="D8" i="27" s="1"/>
  <c r="D9" i="27" a="1"/>
  <c r="D9" i="27" s="1"/>
  <c r="D10" i="27" a="1"/>
  <c r="D10" i="27" s="1"/>
  <c r="D11" i="27" a="1"/>
  <c r="D11" i="27" s="1"/>
  <c r="D12" i="27" a="1"/>
  <c r="D12" i="27" s="1"/>
  <c r="D13" i="27" a="1"/>
  <c r="D13" i="27" s="1"/>
  <c r="D14" i="27" a="1"/>
  <c r="D14" i="27" s="1"/>
  <c r="D15" i="27" a="1"/>
  <c r="D15" i="27" s="1"/>
  <c r="D16" i="27" a="1"/>
  <c r="D16" i="27" s="1"/>
  <c r="D17" i="27" a="1"/>
  <c r="D17" i="27" s="1"/>
  <c r="D18" i="27" a="1"/>
  <c r="D18" i="27" s="1"/>
  <c r="D19" i="27" a="1"/>
  <c r="D19" i="27" s="1"/>
  <c r="D20" i="27" a="1"/>
  <c r="D20" i="27" s="1"/>
  <c r="D21" i="27" a="1"/>
  <c r="D21" i="27" s="1"/>
  <c r="D22" i="27" a="1"/>
  <c r="D22" i="27" s="1"/>
  <c r="D23" i="27" a="1"/>
  <c r="D23" i="27" s="1"/>
  <c r="D24" i="27" a="1"/>
  <c r="D24" i="27" s="1"/>
  <c r="D25" i="27" a="1"/>
  <c r="D25" i="27" s="1"/>
  <c r="D26" i="27" a="1"/>
  <c r="D26" i="27" s="1"/>
  <c r="D27" i="27" a="1"/>
  <c r="D27" i="27" s="1"/>
  <c r="D28" i="27" a="1"/>
  <c r="D28" i="27" s="1"/>
  <c r="D29" i="27" a="1"/>
  <c r="D29" i="27" s="1"/>
  <c r="D30" i="27" a="1"/>
  <c r="D30" i="27" s="1"/>
  <c r="D31" i="27" a="1"/>
  <c r="D31" i="27" s="1"/>
  <c r="D32" i="27" a="1"/>
  <c r="D32" i="27" s="1"/>
  <c r="D33" i="27" a="1"/>
  <c r="D33" i="27" s="1"/>
  <c r="D34" i="27" a="1"/>
  <c r="D34" i="27" s="1"/>
  <c r="D35" i="27" a="1"/>
  <c r="D35" i="27" s="1"/>
  <c r="D36" i="27" a="1"/>
  <c r="D36" i="27" s="1"/>
  <c r="D37" i="27" a="1"/>
  <c r="D37" i="27" s="1"/>
  <c r="D38" i="27" a="1"/>
  <c r="D38" i="27" s="1"/>
  <c r="D39" i="27" a="1"/>
  <c r="D39" i="27" s="1"/>
  <c r="D40" i="27" a="1"/>
  <c r="D40" i="27" s="1"/>
  <c r="D41" i="27" a="1"/>
  <c r="D41" i="27" s="1"/>
  <c r="D42" i="27" a="1"/>
  <c r="D42" i="27" s="1"/>
  <c r="D43" i="27" a="1"/>
  <c r="D43" i="27" s="1"/>
  <c r="D44" i="27" a="1"/>
  <c r="D44" i="27" s="1"/>
  <c r="D45" i="27" a="1"/>
  <c r="D45" i="27" s="1"/>
  <c r="D46" i="27" a="1"/>
  <c r="D46" i="27" s="1"/>
  <c r="D47" i="27" a="1"/>
  <c r="D47" i="27" s="1"/>
  <c r="D48" i="27" a="1"/>
  <c r="D48" i="27" s="1"/>
  <c r="D49" i="27" a="1"/>
  <c r="D49" i="27" s="1"/>
  <c r="D50" i="27" a="1"/>
  <c r="D50" i="27" s="1"/>
  <c r="D51" i="27" a="1"/>
  <c r="D51" i="27" s="1"/>
  <c r="D52" i="27" a="1"/>
  <c r="D52" i="27" s="1"/>
  <c r="D53" i="27" a="1"/>
  <c r="D53" i="27" s="1"/>
  <c r="D54" i="27" a="1"/>
  <c r="D54" i="27" s="1"/>
  <c r="D55" i="27" a="1"/>
  <c r="D55" i="27" s="1"/>
  <c r="D56" i="27" a="1"/>
  <c r="D56" i="27" s="1"/>
  <c r="D57" i="27" a="1"/>
  <c r="D57" i="27" s="1"/>
  <c r="D58" i="27" a="1"/>
  <c r="D58" i="27" s="1"/>
  <c r="D59" i="27" a="1"/>
  <c r="D59" i="27" s="1"/>
  <c r="D60" i="27" a="1"/>
  <c r="D60" i="27" s="1"/>
  <c r="D61" i="27" a="1"/>
  <c r="D61" i="27" s="1"/>
  <c r="D62" i="27" a="1"/>
  <c r="D62" i="27" s="1"/>
  <c r="D63" i="27" a="1"/>
  <c r="D63" i="27" s="1"/>
  <c r="D64" i="27" a="1"/>
  <c r="D64" i="27" s="1"/>
  <c r="D65" i="27" a="1"/>
  <c r="D65" i="27" s="1"/>
  <c r="D66" i="27" a="1"/>
  <c r="D66" i="27" s="1"/>
  <c r="D67" i="27" a="1"/>
  <c r="D67" i="27" s="1"/>
  <c r="D68" i="27" a="1"/>
  <c r="D68" i="27" s="1"/>
  <c r="D69" i="27" a="1"/>
  <c r="D69" i="27" s="1"/>
  <c r="D70" i="27" a="1"/>
  <c r="D70" i="27" s="1"/>
  <c r="D71" i="27" a="1"/>
  <c r="D71" i="27" s="1"/>
  <c r="D72" i="27" a="1"/>
  <c r="D72" i="27" s="1"/>
  <c r="D73" i="27" a="1"/>
  <c r="D73" i="27" s="1"/>
  <c r="D74" i="27" a="1"/>
  <c r="D74" i="27" s="1"/>
  <c r="D75" i="27" a="1"/>
  <c r="D75" i="27" s="1"/>
  <c r="D76" i="27" a="1"/>
  <c r="D76" i="27" s="1"/>
  <c r="D77" i="27" a="1"/>
  <c r="D77" i="27" s="1"/>
  <c r="D78" i="27" a="1"/>
  <c r="D78" i="27" s="1"/>
  <c r="D79" i="27" a="1"/>
  <c r="D79" i="27" s="1"/>
  <c r="D80" i="27" a="1"/>
  <c r="D80" i="27" s="1"/>
  <c r="D81" i="27" a="1"/>
  <c r="D81" i="27" s="1"/>
  <c r="D82" i="27" a="1"/>
  <c r="D82" i="27" s="1"/>
  <c r="D83" i="27" a="1"/>
  <c r="D83" i="27" s="1"/>
  <c r="D84" i="27" a="1"/>
  <c r="D84" i="27" s="1"/>
  <c r="D85" i="27" a="1"/>
  <c r="D85" i="27" s="1"/>
  <c r="D86" i="27" a="1"/>
  <c r="D86" i="27" s="1"/>
  <c r="D87" i="27" a="1"/>
  <c r="D87" i="27" s="1"/>
  <c r="D88" i="27" a="1"/>
  <c r="D88" i="27" s="1"/>
  <c r="D89" i="27" a="1"/>
  <c r="D89" i="27" s="1"/>
  <c r="D90" i="27" a="1"/>
  <c r="D90" i="27" s="1"/>
  <c r="D91" i="27" a="1"/>
  <c r="D91" i="27" s="1"/>
  <c r="D92" i="27" a="1"/>
  <c r="D92" i="27" s="1"/>
  <c r="D93" i="27" a="1"/>
  <c r="D93" i="27" s="1"/>
  <c r="D94" i="27" a="1"/>
  <c r="D94" i="27" s="1"/>
  <c r="D95" i="27" a="1"/>
  <c r="D95" i="27" s="1"/>
  <c r="D96" i="27" a="1"/>
  <c r="D96" i="27" s="1"/>
  <c r="D97" i="27" a="1"/>
  <c r="D97" i="27" s="1"/>
  <c r="D98" i="27" a="1"/>
  <c r="D98" i="27" s="1"/>
  <c r="D99" i="27" a="1"/>
  <c r="D99" i="27" s="1"/>
  <c r="D100" i="27" a="1"/>
  <c r="D100" i="27" s="1"/>
  <c r="D101" i="27" a="1"/>
  <c r="D101" i="27" s="1"/>
  <c r="D102" i="27" a="1"/>
  <c r="D102" i="27" s="1"/>
  <c r="D103" i="27" a="1"/>
  <c r="D103" i="27" s="1"/>
  <c r="D104" i="27" a="1"/>
  <c r="D104" i="27" s="1"/>
  <c r="D105" i="27" a="1"/>
  <c r="D105" i="27" s="1"/>
  <c r="D106" i="27" a="1"/>
  <c r="D106" i="27" s="1"/>
  <c r="D107" i="27" a="1"/>
  <c r="D107" i="27" s="1"/>
  <c r="D108" i="27" a="1"/>
  <c r="D108" i="27" s="1"/>
  <c r="D109" i="27" a="1"/>
  <c r="D109" i="27" s="1"/>
  <c r="D110" i="27" a="1"/>
  <c r="D110" i="27" s="1"/>
  <c r="D111" i="27" a="1"/>
  <c r="D111" i="27" s="1"/>
  <c r="D112" i="27" a="1"/>
  <c r="D112" i="27" s="1"/>
  <c r="D113" i="27" a="1"/>
  <c r="D113" i="27" s="1"/>
  <c r="D114" i="27" a="1"/>
  <c r="D114" i="27" s="1"/>
  <c r="D115" i="27" a="1"/>
  <c r="D115" i="27" s="1"/>
  <c r="D116" i="27" a="1"/>
  <c r="D116" i="27" s="1"/>
  <c r="D117" i="27" a="1"/>
  <c r="D117" i="27" s="1"/>
  <c r="D118" i="27" a="1"/>
  <c r="D118" i="27" s="1"/>
  <c r="D119" i="27" a="1"/>
  <c r="D119" i="27" s="1"/>
  <c r="D120" i="27" a="1"/>
  <c r="D120" i="27" s="1"/>
  <c r="D121" i="27" a="1"/>
  <c r="D121" i="27" s="1"/>
  <c r="D122" i="27" a="1"/>
  <c r="D122" i="27" s="1"/>
  <c r="D123" i="27" a="1"/>
  <c r="D123" i="27" s="1"/>
  <c r="D124" i="27" a="1"/>
  <c r="D124" i="27" s="1"/>
  <c r="D125" i="27" a="1"/>
  <c r="D125" i="27" s="1"/>
  <c r="D126" i="27" a="1"/>
  <c r="D126" i="27" s="1"/>
  <c r="D127" i="27" a="1"/>
  <c r="D127" i="27" s="1"/>
  <c r="D128" i="27" a="1"/>
  <c r="D128" i="27" s="1"/>
  <c r="D129" i="27" a="1"/>
  <c r="D129" i="27" s="1"/>
  <c r="D130" i="27" a="1"/>
  <c r="D130" i="27" s="1"/>
  <c r="D131" i="27" a="1"/>
  <c r="D131" i="27" s="1"/>
  <c r="D132" i="27" a="1"/>
  <c r="D132" i="27" s="1"/>
  <c r="D133" i="27" a="1"/>
  <c r="D133" i="27" s="1"/>
  <c r="D134" i="27" a="1"/>
  <c r="D134" i="27" s="1"/>
  <c r="D135" i="27" a="1"/>
  <c r="D135" i="27" s="1"/>
  <c r="D136" i="27" a="1"/>
  <c r="D136" i="27" s="1"/>
  <c r="D137" i="27" a="1"/>
  <c r="D137" i="27" s="1"/>
  <c r="D138" i="27" a="1"/>
  <c r="D138" i="27" s="1"/>
  <c r="D139" i="27" a="1"/>
  <c r="D139" i="27" s="1"/>
  <c r="E18" i="9" a="1"/>
  <c r="E18" i="9" s="1"/>
  <c r="E19" i="9" a="1"/>
  <c r="E19" i="9" s="1"/>
  <c r="E20" i="9" a="1"/>
  <c r="E20" i="9" s="1"/>
  <c r="E21" i="9" a="1"/>
  <c r="E21" i="9" s="1"/>
  <c r="E22" i="9" a="1"/>
  <c r="E22" i="9" s="1"/>
  <c r="E23" i="9" a="1"/>
  <c r="E23" i="9" s="1"/>
  <c r="E24" i="9" a="1"/>
  <c r="E24" i="9" s="1"/>
  <c r="E25" i="9" a="1"/>
  <c r="E25" i="9" s="1"/>
  <c r="E26" i="9" a="1"/>
  <c r="E26" i="9" s="1"/>
  <c r="D18" i="9" a="1"/>
  <c r="D18" i="9" s="1"/>
  <c r="D19" i="9" a="1"/>
  <c r="D19" i="9" s="1"/>
  <c r="D20" i="9" a="1"/>
  <c r="D20" i="9" s="1"/>
  <c r="D21" i="9" a="1"/>
  <c r="D21" i="9" s="1"/>
  <c r="D22" i="9" a="1"/>
  <c r="D22" i="9" s="1"/>
  <c r="D23" i="9" a="1"/>
  <c r="D23" i="9" s="1"/>
  <c r="D24" i="9" a="1"/>
  <c r="D24" i="9" s="1"/>
  <c r="D25" i="9" a="1"/>
  <c r="D25" i="9" s="1"/>
  <c r="D26" i="9" a="1"/>
  <c r="D26" i="9" s="1"/>
  <c r="C18" i="9" a="1"/>
  <c r="C18" i="9" s="1"/>
  <c r="C19" i="9" a="1"/>
  <c r="C19" i="9" s="1"/>
  <c r="C20" i="9" a="1"/>
  <c r="C20" i="9" s="1"/>
  <c r="C21" i="9" a="1"/>
  <c r="C21" i="9" s="1"/>
  <c r="C22" i="9" a="1"/>
  <c r="C22" i="9" s="1"/>
  <c r="C23" i="9" a="1"/>
  <c r="C23" i="9" s="1"/>
  <c r="C24" i="9" a="1"/>
  <c r="C24" i="9" s="1"/>
  <c r="C25" i="9" a="1"/>
  <c r="C25" i="9" s="1"/>
  <c r="C26" i="9" a="1"/>
  <c r="C26" i="9" s="1"/>
  <c r="B18" i="9" a="1"/>
  <c r="B18" i="9" s="1"/>
  <c r="B19" i="9" a="1"/>
  <c r="B19" i="9" s="1"/>
  <c r="B20" i="9" a="1"/>
  <c r="B20" i="9" s="1"/>
  <c r="B21" i="9" a="1"/>
  <c r="B21" i="9" s="1"/>
  <c r="B22" i="9" a="1"/>
  <c r="B22" i="9" s="1"/>
  <c r="B23" i="9" a="1"/>
  <c r="B23" i="9" s="1"/>
  <c r="B24" i="9" a="1"/>
  <c r="B24" i="9" s="1"/>
  <c r="B25" i="9" a="1"/>
  <c r="B25" i="9" s="1"/>
  <c r="B26" i="9" a="1"/>
  <c r="B26" i="9" s="1"/>
  <c r="B7" i="9" a="1"/>
  <c r="B7" i="9" s="1"/>
  <c r="B8" i="9" a="1"/>
  <c r="B8" i="9" s="1"/>
  <c r="B9" i="9" a="1"/>
  <c r="B9" i="9" s="1"/>
  <c r="B10" i="9" a="1"/>
  <c r="B10" i="9" s="1"/>
  <c r="B11" i="9" a="1"/>
  <c r="B11" i="9" s="1"/>
  <c r="B12" i="9" a="1"/>
  <c r="B12" i="9" s="1"/>
  <c r="B13" i="9" a="1"/>
  <c r="B13" i="9" s="1"/>
  <c r="B14" i="9" a="1"/>
  <c r="B14" i="9" s="1"/>
  <c r="B15" i="9" a="1"/>
  <c r="B15" i="9" s="1"/>
  <c r="E55" i="8" a="1"/>
  <c r="E55" i="8" s="1"/>
  <c r="E56" i="8" a="1"/>
  <c r="E56" i="8" s="1"/>
  <c r="E57" i="8" a="1"/>
  <c r="E57" i="8" s="1"/>
  <c r="E58" i="8" a="1"/>
  <c r="E58" i="8" s="1"/>
  <c r="E59" i="8" a="1"/>
  <c r="E59" i="8" s="1"/>
  <c r="E60" i="8" a="1"/>
  <c r="E60" i="8" s="1"/>
  <c r="E61" i="8" a="1"/>
  <c r="E61" i="8" s="1"/>
  <c r="E62" i="8" a="1"/>
  <c r="E62" i="8" s="1"/>
  <c r="E63" i="8" a="1"/>
  <c r="E63" i="8" s="1"/>
  <c r="E64" i="8" a="1"/>
  <c r="E64" i="8" s="1"/>
  <c r="D55" i="8" a="1"/>
  <c r="D55" i="8" s="1"/>
  <c r="D56" i="8" a="1"/>
  <c r="D56" i="8" s="1"/>
  <c r="D57" i="8" a="1"/>
  <c r="D57" i="8" s="1"/>
  <c r="D58" i="8" a="1"/>
  <c r="D58" i="8" s="1"/>
  <c r="D59" i="8" a="1"/>
  <c r="D59" i="8" s="1"/>
  <c r="D60" i="8" a="1"/>
  <c r="D60" i="8" s="1"/>
  <c r="D61" i="8" a="1"/>
  <c r="D61" i="8" s="1"/>
  <c r="D62" i="8" a="1"/>
  <c r="D62" i="8" s="1"/>
  <c r="D63" i="8" a="1"/>
  <c r="D63" i="8" s="1"/>
  <c r="D64" i="8" a="1"/>
  <c r="D64" i="8" s="1"/>
  <c r="C55" i="8" a="1"/>
  <c r="C55" i="8" s="1"/>
  <c r="C56" i="8" a="1"/>
  <c r="C56" i="8" s="1"/>
  <c r="C57" i="8" a="1"/>
  <c r="C57" i="8" s="1"/>
  <c r="C58" i="8" a="1"/>
  <c r="C58" i="8" s="1"/>
  <c r="C59" i="8" a="1"/>
  <c r="C59" i="8" s="1"/>
  <c r="C60" i="8" a="1"/>
  <c r="C60" i="8" s="1"/>
  <c r="C61" i="8" a="1"/>
  <c r="C61" i="8" s="1"/>
  <c r="C62" i="8" a="1"/>
  <c r="C62" i="8" s="1"/>
  <c r="C63" i="8" a="1"/>
  <c r="C63" i="8" s="1"/>
  <c r="C64" i="8" a="1"/>
  <c r="C64" i="8" s="1"/>
  <c r="B55" i="8" a="1"/>
  <c r="B55" i="8" s="1"/>
  <c r="B56" i="8" a="1"/>
  <c r="B56" i="8" s="1"/>
  <c r="B57" i="8" a="1"/>
  <c r="B57" i="8" s="1"/>
  <c r="B58" i="8" a="1"/>
  <c r="B58" i="8" s="1"/>
  <c r="B59" i="8" a="1"/>
  <c r="B59" i="8" s="1"/>
  <c r="B60" i="8" a="1"/>
  <c r="B60" i="8" s="1"/>
  <c r="B61" i="8" a="1"/>
  <c r="B61" i="8" s="1"/>
  <c r="B62" i="8" a="1"/>
  <c r="B62" i="8" s="1"/>
  <c r="B63" i="8" a="1"/>
  <c r="B63" i="8" s="1"/>
  <c r="B64" i="8" a="1"/>
  <c r="B64" i="8" s="1"/>
  <c r="E43" i="8" a="1"/>
  <c r="E43" i="8" s="1"/>
  <c r="E44" i="8" a="1"/>
  <c r="E44" i="8" s="1"/>
  <c r="E45" i="8" a="1"/>
  <c r="E45" i="8" s="1"/>
  <c r="E46" i="8" a="1"/>
  <c r="E46" i="8" s="1"/>
  <c r="E47" i="8" a="1"/>
  <c r="E47" i="8" s="1"/>
  <c r="E48" i="8" a="1"/>
  <c r="E48" i="8" s="1"/>
  <c r="E49" i="8" a="1"/>
  <c r="E49" i="8" s="1"/>
  <c r="E50" i="8" a="1"/>
  <c r="E50" i="8" s="1"/>
  <c r="E51" i="8" a="1"/>
  <c r="E51" i="8" s="1"/>
  <c r="E52" i="8" a="1"/>
  <c r="E52" i="8" s="1"/>
  <c r="D43" i="8" a="1"/>
  <c r="D43" i="8" s="1"/>
  <c r="D44" i="8" a="1"/>
  <c r="D44" i="8" s="1"/>
  <c r="D45" i="8" a="1"/>
  <c r="D45" i="8" s="1"/>
  <c r="D46" i="8" a="1"/>
  <c r="D46" i="8" s="1"/>
  <c r="D47" i="8" a="1"/>
  <c r="D47" i="8" s="1"/>
  <c r="D48" i="8" a="1"/>
  <c r="D48" i="8" s="1"/>
  <c r="D49" i="8" a="1"/>
  <c r="D49" i="8" s="1"/>
  <c r="D50" i="8" a="1"/>
  <c r="D50" i="8" s="1"/>
  <c r="D51" i="8" a="1"/>
  <c r="D51" i="8" s="1"/>
  <c r="D52" i="8" a="1"/>
  <c r="D52" i="8" s="1"/>
  <c r="C43" i="8" a="1"/>
  <c r="C43" i="8" s="1"/>
  <c r="C44" i="8" a="1"/>
  <c r="C44" i="8" s="1"/>
  <c r="C45" i="8" a="1"/>
  <c r="C45" i="8" s="1"/>
  <c r="C46" i="8" a="1"/>
  <c r="C46" i="8" s="1"/>
  <c r="C47" i="8" a="1"/>
  <c r="C47" i="8" s="1"/>
  <c r="C48" i="8" a="1"/>
  <c r="C48" i="8" s="1"/>
  <c r="C49" i="8" a="1"/>
  <c r="C49" i="8" s="1"/>
  <c r="C50" i="8" a="1"/>
  <c r="C50" i="8" s="1"/>
  <c r="C51" i="8" a="1"/>
  <c r="C51" i="8" s="1"/>
  <c r="C52" i="8" a="1"/>
  <c r="C52" i="8" s="1"/>
  <c r="B43" i="8" a="1"/>
  <c r="B43" i="8" s="1"/>
  <c r="B44" i="8" a="1"/>
  <c r="B44" i="8" s="1"/>
  <c r="B45" i="8" a="1"/>
  <c r="B45" i="8" s="1"/>
  <c r="B46" i="8" a="1"/>
  <c r="B46" i="8" s="1"/>
  <c r="B47" i="8" a="1"/>
  <c r="B47" i="8" s="1"/>
  <c r="B48" i="8" a="1"/>
  <c r="B48" i="8" s="1"/>
  <c r="B49" i="8" a="1"/>
  <c r="B49" i="8" s="1"/>
  <c r="B50" i="8" a="1"/>
  <c r="B50" i="8" s="1"/>
  <c r="B51" i="8" a="1"/>
  <c r="B51" i="8" s="1"/>
  <c r="B52" i="8" a="1"/>
  <c r="B52" i="8" s="1"/>
  <c r="B31" i="8" a="1"/>
  <c r="B31" i="8" s="1"/>
  <c r="B32" i="8" a="1"/>
  <c r="B32" i="8" s="1"/>
  <c r="B33" i="8" a="1"/>
  <c r="B33" i="8" s="1"/>
  <c r="B34" i="8" a="1"/>
  <c r="B34" i="8" s="1"/>
  <c r="B35" i="8" a="1"/>
  <c r="B35" i="8" s="1"/>
  <c r="B36" i="8" a="1"/>
  <c r="B36" i="8" s="1"/>
  <c r="B37" i="8" a="1"/>
  <c r="B37" i="8" s="1"/>
  <c r="B38" i="8" a="1"/>
  <c r="B38" i="8" s="1"/>
  <c r="B39" i="8" a="1"/>
  <c r="B39" i="8" s="1"/>
  <c r="B40" i="8" a="1"/>
  <c r="B40" i="8" s="1"/>
  <c r="C31" i="8" a="1"/>
  <c r="C31" i="8" s="1"/>
  <c r="C32" i="8" a="1"/>
  <c r="C32" i="8" s="1"/>
  <c r="C33" i="8" a="1"/>
  <c r="C33" i="8" s="1"/>
  <c r="C34" i="8" a="1"/>
  <c r="C34" i="8" s="1"/>
  <c r="C35" i="8" a="1"/>
  <c r="C35" i="8" s="1"/>
  <c r="C36" i="8" a="1"/>
  <c r="C36" i="8" s="1"/>
  <c r="C37" i="8" a="1"/>
  <c r="C37" i="8" s="1"/>
  <c r="C38" i="8" a="1"/>
  <c r="C38" i="8" s="1"/>
  <c r="C39" i="8" a="1"/>
  <c r="C39" i="8" s="1"/>
  <c r="C40" i="8" a="1"/>
  <c r="C40" i="8" s="1"/>
  <c r="D31" i="8" a="1"/>
  <c r="D31" i="8" s="1"/>
  <c r="D32" i="8" a="1"/>
  <c r="D32" i="8" s="1"/>
  <c r="D33" i="8" a="1"/>
  <c r="D33" i="8" s="1"/>
  <c r="D34" i="8" a="1"/>
  <c r="D34" i="8" s="1"/>
  <c r="D35" i="8" a="1"/>
  <c r="D35" i="8" s="1"/>
  <c r="D36" i="8" a="1"/>
  <c r="D36" i="8" s="1"/>
  <c r="D37" i="8" a="1"/>
  <c r="D37" i="8" s="1"/>
  <c r="D38" i="8" a="1"/>
  <c r="D38" i="8" s="1"/>
  <c r="D39" i="8" a="1"/>
  <c r="D39" i="8" s="1"/>
  <c r="D40" i="8" a="1"/>
  <c r="D40" i="8" s="1"/>
  <c r="E31" i="8" a="1"/>
  <c r="E31" i="8" s="1"/>
  <c r="E32" i="8" a="1"/>
  <c r="E32" i="8" s="1"/>
  <c r="E33" i="8" a="1"/>
  <c r="E33" i="8" s="1"/>
  <c r="E34" i="8" a="1"/>
  <c r="E34" i="8" s="1"/>
  <c r="E35" i="8" a="1"/>
  <c r="E35" i="8" s="1"/>
  <c r="E36" i="8" a="1"/>
  <c r="E36" i="8" s="1"/>
  <c r="E37" i="8" a="1"/>
  <c r="E37" i="8" s="1"/>
  <c r="E38" i="8" a="1"/>
  <c r="E38" i="8" s="1"/>
  <c r="E39" i="8" a="1"/>
  <c r="E39" i="8" s="1"/>
  <c r="E40" i="8" a="1"/>
  <c r="E40" i="8" s="1"/>
  <c r="E19" i="8" a="1"/>
  <c r="E19" i="8" s="1"/>
  <c r="E20" i="8" a="1"/>
  <c r="E20" i="8" s="1"/>
  <c r="E21" i="8" a="1"/>
  <c r="E21" i="8" s="1"/>
  <c r="E22" i="8" a="1"/>
  <c r="E22" i="8" s="1"/>
  <c r="E23" i="8" a="1"/>
  <c r="E23" i="8" s="1"/>
  <c r="E24" i="8" a="1"/>
  <c r="E24" i="8" s="1"/>
  <c r="E25" i="8" a="1"/>
  <c r="E25" i="8" s="1"/>
  <c r="E26" i="8" a="1"/>
  <c r="E26" i="8" s="1"/>
  <c r="E27" i="8" a="1"/>
  <c r="E27" i="8" s="1"/>
  <c r="E28" i="8" a="1"/>
  <c r="E28" i="8" s="1"/>
  <c r="D19" i="8" a="1"/>
  <c r="D19" i="8" s="1"/>
  <c r="D20" i="8" a="1"/>
  <c r="D20" i="8" s="1"/>
  <c r="D21" i="8" a="1"/>
  <c r="D21" i="8" s="1"/>
  <c r="D22" i="8" a="1"/>
  <c r="D22" i="8" s="1"/>
  <c r="D23" i="8" a="1"/>
  <c r="D23" i="8" s="1"/>
  <c r="D24" i="8" a="1"/>
  <c r="D24" i="8" s="1"/>
  <c r="D25" i="8" a="1"/>
  <c r="D25" i="8" s="1"/>
  <c r="D26" i="8" a="1"/>
  <c r="D26" i="8" s="1"/>
  <c r="D27" i="8" a="1"/>
  <c r="D27" i="8" s="1"/>
  <c r="D28" i="8" a="1"/>
  <c r="D28" i="8" s="1"/>
  <c r="C19" i="8" a="1"/>
  <c r="C19" i="8" s="1"/>
  <c r="C20" i="8" a="1"/>
  <c r="C20" i="8" s="1"/>
  <c r="C21" i="8" a="1"/>
  <c r="C21" i="8" s="1"/>
  <c r="C22" i="8" a="1"/>
  <c r="C22" i="8" s="1"/>
  <c r="C23" i="8" a="1"/>
  <c r="C23" i="8" s="1"/>
  <c r="C24" i="8" a="1"/>
  <c r="C24" i="8" s="1"/>
  <c r="C25" i="8" a="1"/>
  <c r="C25" i="8" s="1"/>
  <c r="C26" i="8" a="1"/>
  <c r="C26" i="8" s="1"/>
  <c r="C27" i="8" a="1"/>
  <c r="C27" i="8" s="1"/>
  <c r="C28" i="8" a="1"/>
  <c r="C28" i="8" s="1"/>
  <c r="B19" i="8" a="1"/>
  <c r="B19" i="8" s="1"/>
  <c r="B20" i="8" a="1"/>
  <c r="B20" i="8" s="1"/>
  <c r="B21" i="8" a="1"/>
  <c r="B21" i="8" s="1"/>
  <c r="B22" i="8" a="1"/>
  <c r="B22" i="8" s="1"/>
  <c r="B23" i="8" a="1"/>
  <c r="B23" i="8" s="1"/>
  <c r="B24" i="8" a="1"/>
  <c r="B24" i="8" s="1"/>
  <c r="B25" i="8" a="1"/>
  <c r="B25" i="8" s="1"/>
  <c r="B26" i="8" a="1"/>
  <c r="B26" i="8" s="1"/>
  <c r="B27" i="8" a="1"/>
  <c r="B27" i="8" s="1"/>
  <c r="B28" i="8" a="1"/>
  <c r="B28" i="8" s="1"/>
  <c r="B7" i="8" a="1"/>
  <c r="B7" i="8" s="1"/>
  <c r="B8" i="8" a="1"/>
  <c r="B8" i="8" s="1"/>
  <c r="B9" i="8" a="1"/>
  <c r="B9" i="8" s="1"/>
  <c r="B10" i="8" a="1"/>
  <c r="B10" i="8" s="1"/>
  <c r="B11" i="8" a="1"/>
  <c r="B11" i="8" s="1"/>
  <c r="B12" i="8" a="1"/>
  <c r="B12" i="8" s="1"/>
  <c r="B13" i="8" a="1"/>
  <c r="B13" i="8" s="1"/>
  <c r="B14" i="8" a="1"/>
  <c r="B14" i="8" s="1"/>
  <c r="B15" i="8" a="1"/>
  <c r="B15" i="8" s="1"/>
  <c r="B16" i="8" a="1"/>
  <c r="B16" i="8" s="1"/>
  <c r="E83" i="7" a="1"/>
  <c r="E83" i="7" s="1"/>
  <c r="E84" i="7" a="1"/>
  <c r="E84" i="7" s="1"/>
  <c r="E85" i="7" a="1"/>
  <c r="E85" i="7" s="1"/>
  <c r="E86" i="7" a="1"/>
  <c r="E86" i="7" s="1"/>
  <c r="E87" i="7" a="1"/>
  <c r="E87" i="7" s="1"/>
  <c r="E88" i="7" a="1"/>
  <c r="E88" i="7" s="1"/>
  <c r="E89" i="7" a="1"/>
  <c r="E89" i="7" s="1"/>
  <c r="E90" i="7" a="1"/>
  <c r="E90" i="7" s="1"/>
  <c r="E91" i="7" a="1"/>
  <c r="E91" i="7" s="1"/>
  <c r="E92" i="7" a="1"/>
  <c r="E92" i="7" s="1"/>
  <c r="E93" i="7" a="1"/>
  <c r="E93" i="7" s="1"/>
  <c r="E94" i="7" a="1"/>
  <c r="E94" i="7" s="1"/>
  <c r="E95" i="7" a="1"/>
  <c r="E95" i="7" s="1"/>
  <c r="E96" i="7" a="1"/>
  <c r="E96" i="7" s="1"/>
  <c r="E97" i="7" a="1"/>
  <c r="E97" i="7" s="1"/>
  <c r="E98" i="7" a="1"/>
  <c r="E98" i="7" s="1"/>
  <c r="D83" i="7" a="1"/>
  <c r="D83" i="7" s="1"/>
  <c r="D84" i="7" a="1"/>
  <c r="D84" i="7" s="1"/>
  <c r="D85" i="7" a="1"/>
  <c r="D85" i="7" s="1"/>
  <c r="D86" i="7" a="1"/>
  <c r="D86" i="7" s="1"/>
  <c r="D87" i="7" a="1"/>
  <c r="D87" i="7" s="1"/>
  <c r="D88" i="7" a="1"/>
  <c r="D88" i="7" s="1"/>
  <c r="D89" i="7" a="1"/>
  <c r="D89" i="7" s="1"/>
  <c r="D90" i="7" a="1"/>
  <c r="D90" i="7" s="1"/>
  <c r="D91" i="7" a="1"/>
  <c r="D91" i="7" s="1"/>
  <c r="D92" i="7" a="1"/>
  <c r="D92" i="7" s="1"/>
  <c r="D93" i="7" a="1"/>
  <c r="D93" i="7" s="1"/>
  <c r="D94" i="7" a="1"/>
  <c r="D94" i="7" s="1"/>
  <c r="D95" i="7" a="1"/>
  <c r="D95" i="7" s="1"/>
  <c r="D96" i="7" a="1"/>
  <c r="D96" i="7" s="1"/>
  <c r="D97" i="7" a="1"/>
  <c r="D97" i="7" s="1"/>
  <c r="D98" i="7" a="1"/>
  <c r="D98" i="7" s="1"/>
  <c r="C83" i="7" a="1"/>
  <c r="C83" i="7" s="1"/>
  <c r="C84" i="7" a="1"/>
  <c r="C84" i="7" s="1"/>
  <c r="C85" i="7" a="1"/>
  <c r="C85" i="7" s="1"/>
  <c r="C86" i="7" a="1"/>
  <c r="C86" i="7" s="1"/>
  <c r="C87" i="7" a="1"/>
  <c r="C87" i="7" s="1"/>
  <c r="C88" i="7" a="1"/>
  <c r="C88" i="7" s="1"/>
  <c r="C89" i="7" a="1"/>
  <c r="C89" i="7" s="1"/>
  <c r="C90" i="7" a="1"/>
  <c r="C90" i="7" s="1"/>
  <c r="C91" i="7" a="1"/>
  <c r="C91" i="7" s="1"/>
  <c r="C92" i="7" a="1"/>
  <c r="C92" i="7" s="1"/>
  <c r="C93" i="7" a="1"/>
  <c r="C93" i="7" s="1"/>
  <c r="C94" i="7" a="1"/>
  <c r="C94" i="7" s="1"/>
  <c r="C95" i="7" a="1"/>
  <c r="C95" i="7" s="1"/>
  <c r="C96" i="7" a="1"/>
  <c r="C96" i="7" s="1"/>
  <c r="C97" i="7" a="1"/>
  <c r="C97" i="7" s="1"/>
  <c r="C98" i="7" a="1"/>
  <c r="C98" i="7" s="1"/>
  <c r="B83" i="7" a="1"/>
  <c r="B83" i="7" s="1"/>
  <c r="B84" i="7" a="1"/>
  <c r="B84" i="7" s="1"/>
  <c r="B85" i="7" a="1"/>
  <c r="B85" i="7" s="1"/>
  <c r="B86" i="7" a="1"/>
  <c r="B86" i="7" s="1"/>
  <c r="B87" i="7" a="1"/>
  <c r="B87" i="7" s="1"/>
  <c r="B88" i="7" a="1"/>
  <c r="B88" i="7" s="1"/>
  <c r="B89" i="7" a="1"/>
  <c r="B89" i="7" s="1"/>
  <c r="B90" i="7" a="1"/>
  <c r="B90" i="7" s="1"/>
  <c r="B91" i="7" a="1"/>
  <c r="B91" i="7" s="1"/>
  <c r="B92" i="7" a="1"/>
  <c r="B92" i="7" s="1"/>
  <c r="B93" i="7" a="1"/>
  <c r="B93" i="7" s="1"/>
  <c r="B94" i="7" a="1"/>
  <c r="B94" i="7" s="1"/>
  <c r="B95" i="7" a="1"/>
  <c r="B95" i="7" s="1"/>
  <c r="B96" i="7" a="1"/>
  <c r="B96" i="7" s="1"/>
  <c r="B97" i="7" a="1"/>
  <c r="B97" i="7" s="1"/>
  <c r="B98" i="7" a="1"/>
  <c r="B98" i="7" s="1"/>
  <c r="E64" i="7" a="1"/>
  <c r="E64" i="7" s="1"/>
  <c r="E65" i="7" a="1"/>
  <c r="E65" i="7" s="1"/>
  <c r="E66" i="7" a="1"/>
  <c r="E66" i="7" s="1"/>
  <c r="E67" i="7" a="1"/>
  <c r="E67" i="7" s="1"/>
  <c r="E68" i="7" a="1"/>
  <c r="E68" i="7" s="1"/>
  <c r="E69" i="7" a="1"/>
  <c r="E69" i="7" s="1"/>
  <c r="E70" i="7" a="1"/>
  <c r="E70" i="7" s="1"/>
  <c r="E71" i="7" a="1"/>
  <c r="E71" i="7" s="1"/>
  <c r="E72" i="7" a="1"/>
  <c r="E72" i="7" s="1"/>
  <c r="E73" i="7" a="1"/>
  <c r="E73" i="7" s="1"/>
  <c r="E74" i="7" a="1"/>
  <c r="E74" i="7" s="1"/>
  <c r="E75" i="7" a="1"/>
  <c r="E75" i="7" s="1"/>
  <c r="E76" i="7" a="1"/>
  <c r="E76" i="7" s="1"/>
  <c r="E77" i="7" a="1"/>
  <c r="E77" i="7" s="1"/>
  <c r="E78" i="7" a="1"/>
  <c r="E78" i="7" s="1"/>
  <c r="E79" i="7" a="1"/>
  <c r="E79" i="7" s="1"/>
  <c r="D64" i="7" a="1"/>
  <c r="D64" i="7" s="1"/>
  <c r="D65" i="7" a="1"/>
  <c r="D65" i="7" s="1"/>
  <c r="D66" i="7" a="1"/>
  <c r="D66" i="7" s="1"/>
  <c r="D67" i="7" a="1"/>
  <c r="D67" i="7" s="1"/>
  <c r="D68" i="7" a="1"/>
  <c r="D68" i="7" s="1"/>
  <c r="D69" i="7" a="1"/>
  <c r="D69" i="7" s="1"/>
  <c r="D70" i="7" a="1"/>
  <c r="D70" i="7" s="1"/>
  <c r="D71" i="7" a="1"/>
  <c r="D71" i="7" s="1"/>
  <c r="D72" i="7" a="1"/>
  <c r="D72" i="7" s="1"/>
  <c r="D73" i="7" a="1"/>
  <c r="D73" i="7" s="1"/>
  <c r="D74" i="7" a="1"/>
  <c r="D74" i="7" s="1"/>
  <c r="D75" i="7" a="1"/>
  <c r="D75" i="7" s="1"/>
  <c r="D76" i="7" a="1"/>
  <c r="D76" i="7" s="1"/>
  <c r="D77" i="7" a="1"/>
  <c r="D77" i="7" s="1"/>
  <c r="D78" i="7" a="1"/>
  <c r="D78" i="7" s="1"/>
  <c r="D79" i="7" a="1"/>
  <c r="D79" i="7" s="1"/>
  <c r="C64" i="7" a="1"/>
  <c r="C64" i="7" s="1"/>
  <c r="C65" i="7" a="1"/>
  <c r="C65" i="7" s="1"/>
  <c r="C66" i="7" a="1"/>
  <c r="C66" i="7" s="1"/>
  <c r="C67" i="7" a="1"/>
  <c r="C67" i="7" s="1"/>
  <c r="C68" i="7" a="1"/>
  <c r="C68" i="7" s="1"/>
  <c r="C69" i="7" a="1"/>
  <c r="C69" i="7" s="1"/>
  <c r="C70" i="7" a="1"/>
  <c r="C70" i="7" s="1"/>
  <c r="C71" i="7" a="1"/>
  <c r="C71" i="7" s="1"/>
  <c r="C72" i="7" a="1"/>
  <c r="C72" i="7" s="1"/>
  <c r="C73" i="7" a="1"/>
  <c r="C73" i="7" s="1"/>
  <c r="C74" i="7" a="1"/>
  <c r="C74" i="7" s="1"/>
  <c r="C75" i="7" a="1"/>
  <c r="C75" i="7" s="1"/>
  <c r="C76" i="7" a="1"/>
  <c r="C76" i="7" s="1"/>
  <c r="C77" i="7" a="1"/>
  <c r="C77" i="7" s="1"/>
  <c r="C78" i="7" a="1"/>
  <c r="C78" i="7" s="1"/>
  <c r="C79" i="7" a="1"/>
  <c r="C79" i="7" s="1"/>
  <c r="B64" i="7" a="1"/>
  <c r="B64" i="7" s="1"/>
  <c r="B65" i="7" a="1"/>
  <c r="B65" i="7" s="1"/>
  <c r="B66" i="7" a="1"/>
  <c r="B66" i="7" s="1"/>
  <c r="B67" i="7" a="1"/>
  <c r="B67" i="7" s="1"/>
  <c r="B68" i="7" a="1"/>
  <c r="B68" i="7" s="1"/>
  <c r="B69" i="7" a="1"/>
  <c r="B69" i="7" s="1"/>
  <c r="B70" i="7" a="1"/>
  <c r="B70" i="7" s="1"/>
  <c r="B71" i="7" a="1"/>
  <c r="B71" i="7" s="1"/>
  <c r="B72" i="7" a="1"/>
  <c r="B72" i="7" s="1"/>
  <c r="B73" i="7" a="1"/>
  <c r="B73" i="7" s="1"/>
  <c r="B74" i="7" a="1"/>
  <c r="B74" i="7" s="1"/>
  <c r="B75" i="7" a="1"/>
  <c r="B75" i="7" s="1"/>
  <c r="B76" i="7" a="1"/>
  <c r="B76" i="7" s="1"/>
  <c r="B77" i="7" a="1"/>
  <c r="B77" i="7" s="1"/>
  <c r="B78" i="7" a="1"/>
  <c r="B78" i="7" s="1"/>
  <c r="B79" i="7" a="1"/>
  <c r="B79" i="7" s="1"/>
  <c r="E45" i="7" a="1"/>
  <c r="E45" i="7" s="1"/>
  <c r="E46" i="7" a="1"/>
  <c r="E46" i="7" s="1"/>
  <c r="E47" i="7" a="1"/>
  <c r="E47" i="7" s="1"/>
  <c r="E48" i="7" a="1"/>
  <c r="E48" i="7" s="1"/>
  <c r="E49" i="7" a="1"/>
  <c r="E49" i="7" s="1"/>
  <c r="E50" i="7" a="1"/>
  <c r="E50" i="7" s="1"/>
  <c r="E51" i="7" a="1"/>
  <c r="E51" i="7" s="1"/>
  <c r="E52" i="7" a="1"/>
  <c r="E52" i="7" s="1"/>
  <c r="E53" i="7" a="1"/>
  <c r="E53" i="7" s="1"/>
  <c r="E54" i="7" a="1"/>
  <c r="E54" i="7" s="1"/>
  <c r="E55" i="7" a="1"/>
  <c r="E55" i="7" s="1"/>
  <c r="E56" i="7" a="1"/>
  <c r="E56" i="7" s="1"/>
  <c r="E57" i="7" a="1"/>
  <c r="E57" i="7" s="1"/>
  <c r="E58" i="7" a="1"/>
  <c r="E58" i="7" s="1"/>
  <c r="E59" i="7" a="1"/>
  <c r="E59" i="7" s="1"/>
  <c r="E60" i="7" a="1"/>
  <c r="E60" i="7" s="1"/>
  <c r="D45" i="7" a="1"/>
  <c r="D45" i="7" s="1"/>
  <c r="D46" i="7" a="1"/>
  <c r="D46" i="7" s="1"/>
  <c r="D47" i="7" a="1"/>
  <c r="D47" i="7" s="1"/>
  <c r="D48" i="7" a="1"/>
  <c r="D48" i="7" s="1"/>
  <c r="D49" i="7" a="1"/>
  <c r="D49" i="7" s="1"/>
  <c r="D50" i="7" a="1"/>
  <c r="D50" i="7" s="1"/>
  <c r="D51" i="7" a="1"/>
  <c r="D51" i="7" s="1"/>
  <c r="D52" i="7" a="1"/>
  <c r="D52" i="7" s="1"/>
  <c r="D53" i="7" a="1"/>
  <c r="D53" i="7" s="1"/>
  <c r="D54" i="7" a="1"/>
  <c r="D54" i="7" s="1"/>
  <c r="D55" i="7" a="1"/>
  <c r="D55" i="7" s="1"/>
  <c r="D56" i="7" a="1"/>
  <c r="D56" i="7" s="1"/>
  <c r="D57" i="7" a="1"/>
  <c r="D57" i="7" s="1"/>
  <c r="D58" i="7" a="1"/>
  <c r="D58" i="7" s="1"/>
  <c r="D59" i="7" a="1"/>
  <c r="D59" i="7" s="1"/>
  <c r="D60" i="7" a="1"/>
  <c r="D60" i="7" s="1"/>
  <c r="C45" i="7" a="1"/>
  <c r="C45" i="7" s="1"/>
  <c r="C46" i="7" a="1"/>
  <c r="C46" i="7" s="1"/>
  <c r="C47" i="7" a="1"/>
  <c r="C47" i="7" s="1"/>
  <c r="C48" i="7" a="1"/>
  <c r="C48" i="7" s="1"/>
  <c r="C49" i="7" a="1"/>
  <c r="C49" i="7" s="1"/>
  <c r="C50" i="7" a="1"/>
  <c r="C50" i="7" s="1"/>
  <c r="C51" i="7" a="1"/>
  <c r="C51" i="7" s="1"/>
  <c r="C52" i="7" a="1"/>
  <c r="C52" i="7" s="1"/>
  <c r="C53" i="7" a="1"/>
  <c r="C53" i="7" s="1"/>
  <c r="C54" i="7" a="1"/>
  <c r="C54" i="7" s="1"/>
  <c r="C55" i="7" a="1"/>
  <c r="C55" i="7" s="1"/>
  <c r="C56" i="7" a="1"/>
  <c r="C56" i="7" s="1"/>
  <c r="C57" i="7" a="1"/>
  <c r="C57" i="7" s="1"/>
  <c r="C58" i="7" a="1"/>
  <c r="C58" i="7" s="1"/>
  <c r="C59" i="7" a="1"/>
  <c r="C59" i="7" s="1"/>
  <c r="C60" i="7" a="1"/>
  <c r="C60" i="7" s="1"/>
  <c r="B45" i="7" a="1"/>
  <c r="B45" i="7" s="1"/>
  <c r="B46" i="7" a="1"/>
  <c r="B46" i="7" s="1"/>
  <c r="B47" i="7" a="1"/>
  <c r="B47" i="7" s="1"/>
  <c r="B48" i="7" a="1"/>
  <c r="B48" i="7" s="1"/>
  <c r="B49" i="7" a="1"/>
  <c r="B49" i="7" s="1"/>
  <c r="B50" i="7" a="1"/>
  <c r="B50" i="7" s="1"/>
  <c r="B51" i="7" a="1"/>
  <c r="B51" i="7" s="1"/>
  <c r="B52" i="7" a="1"/>
  <c r="B52" i="7" s="1"/>
  <c r="B53" i="7" a="1"/>
  <c r="B53" i="7" s="1"/>
  <c r="B54" i="7" a="1"/>
  <c r="B54" i="7" s="1"/>
  <c r="B55" i="7" a="1"/>
  <c r="B55" i="7" s="1"/>
  <c r="B56" i="7" a="1"/>
  <c r="B56" i="7" s="1"/>
  <c r="B57" i="7" a="1"/>
  <c r="B57" i="7" s="1"/>
  <c r="B58" i="7" a="1"/>
  <c r="B58" i="7" s="1"/>
  <c r="B59" i="7" a="1"/>
  <c r="B59" i="7" s="1"/>
  <c r="B60" i="7" a="1"/>
  <c r="B60" i="7" s="1"/>
  <c r="E26" i="7" a="1"/>
  <c r="E26" i="7" s="1"/>
  <c r="E27" i="7" a="1"/>
  <c r="E27" i="7" s="1"/>
  <c r="E28" i="7" a="1"/>
  <c r="E28" i="7" s="1"/>
  <c r="E29" i="7" a="1"/>
  <c r="E29" i="7" s="1"/>
  <c r="E30" i="7" a="1"/>
  <c r="E30" i="7" s="1"/>
  <c r="E31" i="7" a="1"/>
  <c r="E31" i="7" s="1"/>
  <c r="E32" i="7" a="1"/>
  <c r="E32" i="7" s="1"/>
  <c r="E33" i="7" a="1"/>
  <c r="E33" i="7" s="1"/>
  <c r="E34" i="7" a="1"/>
  <c r="E34" i="7" s="1"/>
  <c r="E35" i="7" a="1"/>
  <c r="E35" i="7" s="1"/>
  <c r="E36" i="7" a="1"/>
  <c r="E36" i="7" s="1"/>
  <c r="E37" i="7" a="1"/>
  <c r="E37" i="7" s="1"/>
  <c r="E38" i="7" a="1"/>
  <c r="E38" i="7" s="1"/>
  <c r="E39" i="7" a="1"/>
  <c r="E39" i="7" s="1"/>
  <c r="E40" i="7" a="1"/>
  <c r="E40" i="7" s="1"/>
  <c r="E41" i="7" a="1"/>
  <c r="E41" i="7" s="1"/>
  <c r="D26" i="7" a="1"/>
  <c r="D26" i="7" s="1"/>
  <c r="D27" i="7" a="1"/>
  <c r="D27" i="7" s="1"/>
  <c r="D28" i="7" a="1"/>
  <c r="D28" i="7" s="1"/>
  <c r="D29" i="7" a="1"/>
  <c r="D29" i="7" s="1"/>
  <c r="D30" i="7" a="1"/>
  <c r="D30" i="7" s="1"/>
  <c r="D31" i="7" a="1"/>
  <c r="D31" i="7" s="1"/>
  <c r="D32" i="7" a="1"/>
  <c r="D32" i="7" s="1"/>
  <c r="D33" i="7" a="1"/>
  <c r="D33" i="7" s="1"/>
  <c r="D34" i="7" a="1"/>
  <c r="D34" i="7" s="1"/>
  <c r="D35" i="7" a="1"/>
  <c r="D35" i="7" s="1"/>
  <c r="D36" i="7" a="1"/>
  <c r="D36" i="7" s="1"/>
  <c r="D37" i="7" a="1"/>
  <c r="D37" i="7" s="1"/>
  <c r="D38" i="7" a="1"/>
  <c r="D38" i="7" s="1"/>
  <c r="D39" i="7" a="1"/>
  <c r="D39" i="7" s="1"/>
  <c r="D40" i="7" a="1"/>
  <c r="D40" i="7" s="1"/>
  <c r="D41" i="7" a="1"/>
  <c r="D41" i="7" s="1"/>
  <c r="C26" i="7" a="1"/>
  <c r="C26" i="7" s="1"/>
  <c r="C27" i="7" a="1"/>
  <c r="C27" i="7" s="1"/>
  <c r="C28" i="7" a="1"/>
  <c r="C28" i="7" s="1"/>
  <c r="C29" i="7" a="1"/>
  <c r="C29" i="7" s="1"/>
  <c r="C30" i="7" a="1"/>
  <c r="C30" i="7" s="1"/>
  <c r="C31" i="7" a="1"/>
  <c r="C31" i="7" s="1"/>
  <c r="C32" i="7" a="1"/>
  <c r="C32" i="7" s="1"/>
  <c r="C33" i="7" a="1"/>
  <c r="C33" i="7" s="1"/>
  <c r="C34" i="7" a="1"/>
  <c r="C34" i="7" s="1"/>
  <c r="C35" i="7" a="1"/>
  <c r="C35" i="7" s="1"/>
  <c r="C36" i="7" a="1"/>
  <c r="C36" i="7" s="1"/>
  <c r="C37" i="7" a="1"/>
  <c r="C37" i="7" s="1"/>
  <c r="C38" i="7" a="1"/>
  <c r="C38" i="7" s="1"/>
  <c r="C39" i="7" a="1"/>
  <c r="C39" i="7" s="1"/>
  <c r="C40" i="7" a="1"/>
  <c r="C40" i="7" s="1"/>
  <c r="C41" i="7" a="1"/>
  <c r="C41" i="7" s="1"/>
  <c r="B26" i="7" a="1"/>
  <c r="B26" i="7" s="1"/>
  <c r="B27" i="7" a="1"/>
  <c r="B27" i="7" s="1"/>
  <c r="B28" i="7" a="1"/>
  <c r="B28" i="7" s="1"/>
  <c r="B29" i="7" a="1"/>
  <c r="B29" i="7" s="1"/>
  <c r="B30" i="7" a="1"/>
  <c r="B30" i="7" s="1"/>
  <c r="B31" i="7" a="1"/>
  <c r="B31" i="7" s="1"/>
  <c r="B32" i="7" a="1"/>
  <c r="B32" i="7" s="1"/>
  <c r="B33" i="7" a="1"/>
  <c r="B33" i="7" s="1"/>
  <c r="B34" i="7" a="1"/>
  <c r="B34" i="7" s="1"/>
  <c r="B35" i="7" a="1"/>
  <c r="B35" i="7" s="1"/>
  <c r="B36" i="7" a="1"/>
  <c r="B36" i="7" s="1"/>
  <c r="B37" i="7" a="1"/>
  <c r="B37" i="7" s="1"/>
  <c r="B38" i="7" a="1"/>
  <c r="B38" i="7" s="1"/>
  <c r="B39" i="7" a="1"/>
  <c r="B39" i="7" s="1"/>
  <c r="B40" i="7" a="1"/>
  <c r="B40" i="7" s="1"/>
  <c r="B41" i="7" a="1"/>
  <c r="B41" i="7" s="1"/>
  <c r="B7" i="7" a="1"/>
  <c r="B7" i="7" s="1"/>
  <c r="B8" i="7" a="1"/>
  <c r="B8" i="7" s="1"/>
  <c r="B9" i="7" a="1"/>
  <c r="B9" i="7" s="1"/>
  <c r="B10" i="7" a="1"/>
  <c r="B10" i="7" s="1"/>
  <c r="B11" i="7" a="1"/>
  <c r="B11" i="7" s="1"/>
  <c r="B12" i="7" a="1"/>
  <c r="B12" i="7" s="1"/>
  <c r="B13" i="7" a="1"/>
  <c r="B13" i="7" s="1"/>
  <c r="B14" i="7" a="1"/>
  <c r="B14" i="7" s="1"/>
  <c r="B15" i="7" a="1"/>
  <c r="B15" i="7" s="1"/>
  <c r="B16" i="7" a="1"/>
  <c r="B16" i="7" s="1"/>
  <c r="B17" i="7" a="1"/>
  <c r="B17" i="7" s="1"/>
  <c r="B18" i="7" a="1"/>
  <c r="B18" i="7" s="1"/>
  <c r="B19" i="7" a="1"/>
  <c r="B19" i="7" s="1"/>
  <c r="B20" i="7" a="1"/>
  <c r="B20" i="7" s="1"/>
  <c r="B21" i="7" a="1"/>
  <c r="B21" i="7" s="1"/>
  <c r="B22" i="7" a="1"/>
  <c r="B22" i="7" s="1"/>
  <c r="E55" i="6" a="1"/>
  <c r="E55" i="6" s="1"/>
  <c r="E56" i="6" a="1"/>
  <c r="E56" i="6" s="1"/>
  <c r="E57" i="6" a="1"/>
  <c r="E57" i="6" s="1"/>
  <c r="E58" i="6" a="1"/>
  <c r="E58" i="6" s="1"/>
  <c r="E59" i="6" a="1"/>
  <c r="E59" i="6" s="1"/>
  <c r="E60" i="6" a="1"/>
  <c r="E60" i="6" s="1"/>
  <c r="E61" i="6" a="1"/>
  <c r="E61" i="6" s="1"/>
  <c r="E62" i="6" a="1"/>
  <c r="E62" i="6" s="1"/>
  <c r="E63" i="6" a="1"/>
  <c r="E63" i="6" s="1"/>
  <c r="E64" i="6" a="1"/>
  <c r="E64" i="6" s="1"/>
  <c r="D55" i="6" a="1"/>
  <c r="D55" i="6" s="1"/>
  <c r="D56" i="6" a="1"/>
  <c r="D56" i="6" s="1"/>
  <c r="D57" i="6" a="1"/>
  <c r="D57" i="6" s="1"/>
  <c r="D58" i="6" a="1"/>
  <c r="D58" i="6" s="1"/>
  <c r="D59" i="6" a="1"/>
  <c r="D59" i="6" s="1"/>
  <c r="D60" i="6" a="1"/>
  <c r="D60" i="6" s="1"/>
  <c r="D61" i="6" a="1"/>
  <c r="D61" i="6" s="1"/>
  <c r="D62" i="6" a="1"/>
  <c r="D62" i="6" s="1"/>
  <c r="D63" i="6" a="1"/>
  <c r="D63" i="6" s="1"/>
  <c r="D64" i="6" a="1"/>
  <c r="D64" i="6" s="1"/>
  <c r="C55" i="6" a="1"/>
  <c r="C55" i="6" s="1"/>
  <c r="C56" i="6" a="1"/>
  <c r="C56" i="6" s="1"/>
  <c r="C57" i="6" a="1"/>
  <c r="C57" i="6" s="1"/>
  <c r="C58" i="6" a="1"/>
  <c r="C58" i="6" s="1"/>
  <c r="C59" i="6" a="1"/>
  <c r="C59" i="6" s="1"/>
  <c r="C60" i="6" a="1"/>
  <c r="C60" i="6" s="1"/>
  <c r="C61" i="6" a="1"/>
  <c r="C61" i="6" s="1"/>
  <c r="C62" i="6" a="1"/>
  <c r="C62" i="6" s="1"/>
  <c r="C63" i="6" a="1"/>
  <c r="C63" i="6" s="1"/>
  <c r="C64" i="6" a="1"/>
  <c r="C64" i="6" s="1"/>
  <c r="B55" i="6" a="1"/>
  <c r="B55" i="6" s="1"/>
  <c r="B56" i="6" a="1"/>
  <c r="B56" i="6" s="1"/>
  <c r="B57" i="6" a="1"/>
  <c r="B57" i="6" s="1"/>
  <c r="B58" i="6" a="1"/>
  <c r="B58" i="6" s="1"/>
  <c r="B59" i="6" a="1"/>
  <c r="B59" i="6" s="1"/>
  <c r="B60" i="6" a="1"/>
  <c r="B60" i="6" s="1"/>
  <c r="B61" i="6" a="1"/>
  <c r="B61" i="6" s="1"/>
  <c r="B62" i="6" a="1"/>
  <c r="B62" i="6" s="1"/>
  <c r="B63" i="6" a="1"/>
  <c r="B63" i="6" s="1"/>
  <c r="B64" i="6" a="1"/>
  <c r="B64" i="6" s="1"/>
  <c r="E43" i="6" a="1"/>
  <c r="E43" i="6" s="1"/>
  <c r="E44" i="6" a="1"/>
  <c r="E44" i="6" s="1"/>
  <c r="E45" i="6" a="1"/>
  <c r="E45" i="6" s="1"/>
  <c r="E46" i="6" a="1"/>
  <c r="E46" i="6" s="1"/>
  <c r="E47" i="6" a="1"/>
  <c r="E47" i="6" s="1"/>
  <c r="E48" i="6" a="1"/>
  <c r="E48" i="6" s="1"/>
  <c r="E49" i="6" a="1"/>
  <c r="E49" i="6" s="1"/>
  <c r="E50" i="6" a="1"/>
  <c r="E50" i="6" s="1"/>
  <c r="E51" i="6" a="1"/>
  <c r="E51" i="6" s="1"/>
  <c r="E52" i="6" a="1"/>
  <c r="E52" i="6" s="1"/>
  <c r="D43" i="6" a="1"/>
  <c r="D43" i="6" s="1"/>
  <c r="D44" i="6" a="1"/>
  <c r="D44" i="6" s="1"/>
  <c r="D45" i="6" a="1"/>
  <c r="D45" i="6" s="1"/>
  <c r="D46" i="6" a="1"/>
  <c r="D46" i="6" s="1"/>
  <c r="D47" i="6" a="1"/>
  <c r="D47" i="6" s="1"/>
  <c r="D48" i="6" a="1"/>
  <c r="D48" i="6" s="1"/>
  <c r="D49" i="6" a="1"/>
  <c r="D49" i="6" s="1"/>
  <c r="D50" i="6" a="1"/>
  <c r="D50" i="6" s="1"/>
  <c r="D51" i="6" a="1"/>
  <c r="D51" i="6" s="1"/>
  <c r="D52" i="6" a="1"/>
  <c r="D52" i="6" s="1"/>
  <c r="C43" i="6" a="1"/>
  <c r="C43" i="6" s="1"/>
  <c r="C44" i="6" a="1"/>
  <c r="C44" i="6" s="1"/>
  <c r="C45" i="6" a="1"/>
  <c r="C45" i="6" s="1"/>
  <c r="C46" i="6" a="1"/>
  <c r="C46" i="6" s="1"/>
  <c r="C47" i="6" a="1"/>
  <c r="C47" i="6" s="1"/>
  <c r="C48" i="6" a="1"/>
  <c r="C48" i="6" s="1"/>
  <c r="C49" i="6" a="1"/>
  <c r="C49" i="6" s="1"/>
  <c r="C50" i="6" a="1"/>
  <c r="C50" i="6" s="1"/>
  <c r="C51" i="6" a="1"/>
  <c r="C51" i="6" s="1"/>
  <c r="C52" i="6" a="1"/>
  <c r="C52" i="6" s="1"/>
  <c r="B43" i="6" a="1"/>
  <c r="B43" i="6" s="1"/>
  <c r="B44" i="6" a="1"/>
  <c r="B44" i="6" s="1"/>
  <c r="B45" i="6" a="1"/>
  <c r="B45" i="6" s="1"/>
  <c r="B46" i="6" a="1"/>
  <c r="B46" i="6" s="1"/>
  <c r="B47" i="6" a="1"/>
  <c r="B47" i="6" s="1"/>
  <c r="B48" i="6" a="1"/>
  <c r="B48" i="6" s="1"/>
  <c r="B49" i="6" a="1"/>
  <c r="B49" i="6" s="1"/>
  <c r="B50" i="6" a="1"/>
  <c r="B50" i="6" s="1"/>
  <c r="B51" i="6" a="1"/>
  <c r="B51" i="6" s="1"/>
  <c r="B52" i="6" a="1"/>
  <c r="B52" i="6" s="1"/>
  <c r="E31" i="6" a="1"/>
  <c r="E31" i="6" s="1"/>
  <c r="E32" i="6" a="1"/>
  <c r="E32" i="6" s="1"/>
  <c r="E33" i="6" a="1"/>
  <c r="E33" i="6" s="1"/>
  <c r="E34" i="6" a="1"/>
  <c r="E34" i="6" s="1"/>
  <c r="E35" i="6" a="1"/>
  <c r="E35" i="6" s="1"/>
  <c r="E36" i="6" a="1"/>
  <c r="E36" i="6" s="1"/>
  <c r="E37" i="6" a="1"/>
  <c r="E37" i="6" s="1"/>
  <c r="E38" i="6" a="1"/>
  <c r="E38" i="6" s="1"/>
  <c r="E39" i="6" a="1"/>
  <c r="E39" i="6" s="1"/>
  <c r="E40" i="6" a="1"/>
  <c r="E40" i="6" s="1"/>
  <c r="D31" i="6" a="1"/>
  <c r="D31" i="6" s="1"/>
  <c r="D32" i="6" a="1"/>
  <c r="D32" i="6" s="1"/>
  <c r="D33" i="6" a="1"/>
  <c r="D33" i="6" s="1"/>
  <c r="D34" i="6" a="1"/>
  <c r="D34" i="6" s="1"/>
  <c r="D35" i="6" a="1"/>
  <c r="D35" i="6" s="1"/>
  <c r="D36" i="6" a="1"/>
  <c r="D36" i="6" s="1"/>
  <c r="D37" i="6" a="1"/>
  <c r="D37" i="6" s="1"/>
  <c r="D38" i="6" a="1"/>
  <c r="D38" i="6" s="1"/>
  <c r="D39" i="6" a="1"/>
  <c r="D39" i="6" s="1"/>
  <c r="D40" i="6" a="1"/>
  <c r="D40" i="6" s="1"/>
  <c r="C31" i="6" a="1"/>
  <c r="C31" i="6" s="1"/>
  <c r="C32" i="6" a="1"/>
  <c r="C32" i="6" s="1"/>
  <c r="C33" i="6" a="1"/>
  <c r="C33" i="6" s="1"/>
  <c r="C34" i="6" a="1"/>
  <c r="C34" i="6" s="1"/>
  <c r="C35" i="6" a="1"/>
  <c r="C35" i="6" s="1"/>
  <c r="C36" i="6" a="1"/>
  <c r="C36" i="6" s="1"/>
  <c r="C37" i="6" a="1"/>
  <c r="C37" i="6" s="1"/>
  <c r="C38" i="6" a="1"/>
  <c r="C38" i="6" s="1"/>
  <c r="C39" i="6" a="1"/>
  <c r="C39" i="6" s="1"/>
  <c r="C40" i="6" a="1"/>
  <c r="C40" i="6" s="1"/>
  <c r="B31" i="6" a="1"/>
  <c r="B31" i="6" s="1"/>
  <c r="B32" i="6" a="1"/>
  <c r="B32" i="6" s="1"/>
  <c r="B33" i="6" a="1"/>
  <c r="B33" i="6" s="1"/>
  <c r="B34" i="6" a="1"/>
  <c r="B34" i="6" s="1"/>
  <c r="B35" i="6" a="1"/>
  <c r="B35" i="6" s="1"/>
  <c r="B36" i="6" a="1"/>
  <c r="B36" i="6" s="1"/>
  <c r="B37" i="6" a="1"/>
  <c r="B37" i="6" s="1"/>
  <c r="B38" i="6" a="1"/>
  <c r="B38" i="6" s="1"/>
  <c r="B39" i="6" a="1"/>
  <c r="B39" i="6" s="1"/>
  <c r="B40" i="6" a="1"/>
  <c r="B40" i="6" s="1"/>
  <c r="E19" i="6" a="1"/>
  <c r="E19" i="6" s="1"/>
  <c r="E20" i="6" a="1"/>
  <c r="E20" i="6" s="1"/>
  <c r="E21" i="6" a="1"/>
  <c r="E21" i="6" s="1"/>
  <c r="E22" i="6" a="1"/>
  <c r="E22" i="6" s="1"/>
  <c r="E23" i="6" a="1"/>
  <c r="E23" i="6" s="1"/>
  <c r="E24" i="6" a="1"/>
  <c r="E24" i="6" s="1"/>
  <c r="E25" i="6" a="1"/>
  <c r="E25" i="6" s="1"/>
  <c r="E26" i="6" a="1"/>
  <c r="E26" i="6" s="1"/>
  <c r="E27" i="6" a="1"/>
  <c r="E27" i="6" s="1"/>
  <c r="E28" i="6" a="1"/>
  <c r="E28" i="6" s="1"/>
  <c r="D19" i="6" a="1"/>
  <c r="D19" i="6" s="1"/>
  <c r="D20" i="6" a="1"/>
  <c r="D20" i="6" s="1"/>
  <c r="D21" i="6" a="1"/>
  <c r="D21" i="6" s="1"/>
  <c r="D22" i="6" a="1"/>
  <c r="D22" i="6" s="1"/>
  <c r="D23" i="6" a="1"/>
  <c r="D23" i="6" s="1"/>
  <c r="D24" i="6" a="1"/>
  <c r="D24" i="6" s="1"/>
  <c r="D25" i="6" a="1"/>
  <c r="D25" i="6" s="1"/>
  <c r="D26" i="6" a="1"/>
  <c r="D26" i="6" s="1"/>
  <c r="D27" i="6" a="1"/>
  <c r="D27" i="6" s="1"/>
  <c r="D28" i="6" a="1"/>
  <c r="D28" i="6" s="1"/>
  <c r="C19" i="6" a="1"/>
  <c r="C19" i="6" s="1"/>
  <c r="C20" i="6" a="1"/>
  <c r="C20" i="6" s="1"/>
  <c r="C21" i="6" a="1"/>
  <c r="C21" i="6" s="1"/>
  <c r="C22" i="6" a="1"/>
  <c r="C22" i="6" s="1"/>
  <c r="C23" i="6" a="1"/>
  <c r="C23" i="6" s="1"/>
  <c r="C24" i="6" a="1"/>
  <c r="C24" i="6" s="1"/>
  <c r="C25" i="6" a="1"/>
  <c r="C25" i="6" s="1"/>
  <c r="C26" i="6" a="1"/>
  <c r="C26" i="6" s="1"/>
  <c r="C27" i="6" a="1"/>
  <c r="C27" i="6" s="1"/>
  <c r="C28" i="6" a="1"/>
  <c r="C28" i="6" s="1"/>
  <c r="B19" i="6" a="1"/>
  <c r="B19" i="6" s="1"/>
  <c r="B20" i="6" a="1"/>
  <c r="B20" i="6" s="1"/>
  <c r="B21" i="6" a="1"/>
  <c r="B21" i="6" s="1"/>
  <c r="B22" i="6" a="1"/>
  <c r="B22" i="6" s="1"/>
  <c r="B23" i="6" a="1"/>
  <c r="B23" i="6" s="1"/>
  <c r="B24" i="6" a="1"/>
  <c r="B24" i="6" s="1"/>
  <c r="B25" i="6" a="1"/>
  <c r="B25" i="6" s="1"/>
  <c r="B26" i="6" a="1"/>
  <c r="B26" i="6" s="1"/>
  <c r="B27" i="6" a="1"/>
  <c r="B27" i="6" s="1"/>
  <c r="B28" i="6" a="1"/>
  <c r="B28" i="6" s="1"/>
  <c r="B7" i="6" a="1"/>
  <c r="B7" i="6" s="1"/>
  <c r="B8" i="6" a="1"/>
  <c r="B8" i="6" s="1"/>
  <c r="B9" i="6" a="1"/>
  <c r="B9" i="6" s="1"/>
  <c r="B10" i="6" a="1"/>
  <c r="B10" i="6" s="1"/>
  <c r="B12" i="6" a="1"/>
  <c r="B12" i="6" s="1"/>
  <c r="B13" i="6" a="1"/>
  <c r="B13" i="6" s="1"/>
  <c r="B14" i="6" a="1"/>
  <c r="B14" i="6" s="1"/>
  <c r="B15" i="6" a="1"/>
  <c r="B15" i="6" s="1"/>
  <c r="B16" i="6" a="1"/>
  <c r="B16" i="6" s="1"/>
  <c r="B51" i="5" a="1"/>
  <c r="B51" i="5" s="1"/>
  <c r="B52" i="5" a="1"/>
  <c r="B52" i="5" s="1"/>
  <c r="B53" i="5" a="1"/>
  <c r="B53" i="5" s="1"/>
  <c r="B54" i="5" a="1"/>
  <c r="B54" i="5" s="1"/>
  <c r="B55" i="5" a="1"/>
  <c r="B55" i="5" s="1"/>
  <c r="B56" i="5" a="1"/>
  <c r="B56" i="5" s="1"/>
  <c r="B57" i="5" a="1"/>
  <c r="B57" i="5" s="1"/>
  <c r="B58" i="5" a="1"/>
  <c r="B58" i="5" s="1"/>
  <c r="B59" i="5" a="1"/>
  <c r="B59" i="5" s="1"/>
  <c r="C51" i="5" a="1"/>
  <c r="C51" i="5" s="1"/>
  <c r="C52" i="5" a="1"/>
  <c r="C52" i="5" s="1"/>
  <c r="C53" i="5" a="1"/>
  <c r="C53" i="5" s="1"/>
  <c r="C54" i="5" a="1"/>
  <c r="C54" i="5" s="1"/>
  <c r="C55" i="5" a="1"/>
  <c r="C55" i="5" s="1"/>
  <c r="C56" i="5" a="1"/>
  <c r="C56" i="5" s="1"/>
  <c r="C57" i="5" a="1"/>
  <c r="C57" i="5" s="1"/>
  <c r="C58" i="5" a="1"/>
  <c r="C58" i="5" s="1"/>
  <c r="C59" i="5" a="1"/>
  <c r="C59" i="5" s="1"/>
  <c r="D51" i="5" a="1"/>
  <c r="D51" i="5" s="1"/>
  <c r="D52" i="5" a="1"/>
  <c r="D52" i="5" s="1"/>
  <c r="D53" i="5" a="1"/>
  <c r="D53" i="5" s="1"/>
  <c r="D54" i="5" a="1"/>
  <c r="D54" i="5" s="1"/>
  <c r="D55" i="5" a="1"/>
  <c r="D55" i="5" s="1"/>
  <c r="D56" i="5" a="1"/>
  <c r="D56" i="5" s="1"/>
  <c r="D57" i="5" a="1"/>
  <c r="D57" i="5" s="1"/>
  <c r="D58" i="5" a="1"/>
  <c r="D58" i="5" s="1"/>
  <c r="D59" i="5" a="1"/>
  <c r="D59" i="5" s="1"/>
  <c r="E51" i="5" a="1"/>
  <c r="E51" i="5" s="1"/>
  <c r="E52" i="5" a="1"/>
  <c r="E52" i="5" s="1"/>
  <c r="E53" i="5" a="1"/>
  <c r="E53" i="5" s="1"/>
  <c r="E54" i="5" a="1"/>
  <c r="E54" i="5" s="1"/>
  <c r="E55" i="5" a="1"/>
  <c r="E55" i="5" s="1"/>
  <c r="E56" i="5" a="1"/>
  <c r="E56" i="5" s="1"/>
  <c r="E57" i="5" a="1"/>
  <c r="E57" i="5" s="1"/>
  <c r="E58" i="5" a="1"/>
  <c r="E58" i="5" s="1"/>
  <c r="E59" i="5" a="1"/>
  <c r="E59" i="5" s="1"/>
  <c r="E40" i="5" a="1"/>
  <c r="E40" i="5" s="1"/>
  <c r="E41" i="5" a="1"/>
  <c r="E41" i="5" s="1"/>
  <c r="E42" i="5" a="1"/>
  <c r="E42" i="5" s="1"/>
  <c r="E43" i="5" a="1"/>
  <c r="E43" i="5" s="1"/>
  <c r="E44" i="5" a="1"/>
  <c r="E44" i="5" s="1"/>
  <c r="E45" i="5" a="1"/>
  <c r="E45" i="5" s="1"/>
  <c r="E46" i="5" a="1"/>
  <c r="E46" i="5" s="1"/>
  <c r="E47" i="5" a="1"/>
  <c r="E47" i="5" s="1"/>
  <c r="E48" i="5" a="1"/>
  <c r="E48" i="5" s="1"/>
  <c r="D40" i="5" a="1"/>
  <c r="D40" i="5" s="1"/>
  <c r="D41" i="5" a="1"/>
  <c r="D41" i="5" s="1"/>
  <c r="D42" i="5" a="1"/>
  <c r="D42" i="5" s="1"/>
  <c r="D43" i="5" a="1"/>
  <c r="D43" i="5" s="1"/>
  <c r="D44" i="5" a="1"/>
  <c r="D44" i="5" s="1"/>
  <c r="D45" i="5" a="1"/>
  <c r="D45" i="5" s="1"/>
  <c r="D46" i="5" a="1"/>
  <c r="D46" i="5" s="1"/>
  <c r="D47" i="5" a="1"/>
  <c r="D47" i="5" s="1"/>
  <c r="D48" i="5" a="1"/>
  <c r="D48" i="5" s="1"/>
  <c r="C40" i="5" a="1"/>
  <c r="C40" i="5" s="1"/>
  <c r="C41" i="5" a="1"/>
  <c r="C41" i="5" s="1"/>
  <c r="C42" i="5" a="1"/>
  <c r="C42" i="5" s="1"/>
  <c r="C43" i="5" a="1"/>
  <c r="C43" i="5" s="1"/>
  <c r="C44" i="5" a="1"/>
  <c r="C44" i="5" s="1"/>
  <c r="C45" i="5" a="1"/>
  <c r="C45" i="5" s="1"/>
  <c r="C46" i="5" a="1"/>
  <c r="C46" i="5" s="1"/>
  <c r="C47" i="5" a="1"/>
  <c r="C47" i="5" s="1"/>
  <c r="C48" i="5" a="1"/>
  <c r="C48" i="5" s="1"/>
  <c r="B40" i="5" a="1"/>
  <c r="B40" i="5" s="1"/>
  <c r="B41" i="5" a="1"/>
  <c r="B41" i="5" s="1"/>
  <c r="B42" i="5" a="1"/>
  <c r="B42" i="5" s="1"/>
  <c r="B43" i="5" a="1"/>
  <c r="B43" i="5" s="1"/>
  <c r="B44" i="5" a="1"/>
  <c r="B44" i="5" s="1"/>
  <c r="B45" i="5" a="1"/>
  <c r="B45" i="5" s="1"/>
  <c r="B46" i="5" a="1"/>
  <c r="B46" i="5" s="1"/>
  <c r="B47" i="5" a="1"/>
  <c r="B47" i="5" s="1"/>
  <c r="B48" i="5" a="1"/>
  <c r="B48" i="5" s="1"/>
  <c r="E29" i="5" a="1"/>
  <c r="E29" i="5" s="1"/>
  <c r="E30" i="5" a="1"/>
  <c r="E30" i="5" s="1"/>
  <c r="E31" i="5" a="1"/>
  <c r="E31" i="5" s="1"/>
  <c r="E32" i="5" a="1"/>
  <c r="E32" i="5" s="1"/>
  <c r="E33" i="5" a="1"/>
  <c r="E33" i="5" s="1"/>
  <c r="E34" i="5" a="1"/>
  <c r="E34" i="5" s="1"/>
  <c r="E35" i="5" a="1"/>
  <c r="E35" i="5" s="1"/>
  <c r="E36" i="5" a="1"/>
  <c r="E36" i="5" s="1"/>
  <c r="E37" i="5" a="1"/>
  <c r="E37" i="5" s="1"/>
  <c r="D29" i="5" a="1"/>
  <c r="D29" i="5" s="1"/>
  <c r="D30" i="5" a="1"/>
  <c r="D30" i="5" s="1"/>
  <c r="D31" i="5" a="1"/>
  <c r="D31" i="5" s="1"/>
  <c r="D32" i="5" a="1"/>
  <c r="D32" i="5" s="1"/>
  <c r="D33" i="5" a="1"/>
  <c r="D33" i="5" s="1"/>
  <c r="D34" i="5" a="1"/>
  <c r="D34" i="5" s="1"/>
  <c r="D35" i="5" a="1"/>
  <c r="D35" i="5" s="1"/>
  <c r="D36" i="5" a="1"/>
  <c r="D36" i="5" s="1"/>
  <c r="D37" i="5" a="1"/>
  <c r="D37" i="5" s="1"/>
  <c r="C29" i="5" a="1"/>
  <c r="C29" i="5" s="1"/>
  <c r="C30" i="5" a="1"/>
  <c r="C30" i="5" s="1"/>
  <c r="C31" i="5" a="1"/>
  <c r="C31" i="5" s="1"/>
  <c r="C32" i="5" a="1"/>
  <c r="C32" i="5" s="1"/>
  <c r="C33" i="5" a="1"/>
  <c r="C33" i="5" s="1"/>
  <c r="C34" i="5" a="1"/>
  <c r="C34" i="5" s="1"/>
  <c r="C35" i="5" a="1"/>
  <c r="C35" i="5" s="1"/>
  <c r="C36" i="5" a="1"/>
  <c r="C36" i="5" s="1"/>
  <c r="C37" i="5" a="1"/>
  <c r="C37" i="5" s="1"/>
  <c r="B29" i="5" a="1"/>
  <c r="B29" i="5" s="1"/>
  <c r="B30" i="5" a="1"/>
  <c r="B30" i="5" s="1"/>
  <c r="B31" i="5" a="1"/>
  <c r="B31" i="5" s="1"/>
  <c r="B32" i="5" a="1"/>
  <c r="B32" i="5" s="1"/>
  <c r="B33" i="5" a="1"/>
  <c r="B33" i="5" s="1"/>
  <c r="B34" i="5" a="1"/>
  <c r="B34" i="5" s="1"/>
  <c r="B35" i="5" a="1"/>
  <c r="B35" i="5" s="1"/>
  <c r="B36" i="5" a="1"/>
  <c r="B36" i="5" s="1"/>
  <c r="B37" i="5" a="1"/>
  <c r="B37" i="5" s="1"/>
  <c r="E18" i="5" a="1"/>
  <c r="E18" i="5" s="1"/>
  <c r="E19" i="5" a="1"/>
  <c r="E19" i="5" s="1"/>
  <c r="E20" i="5" a="1"/>
  <c r="E20" i="5" s="1"/>
  <c r="E21" i="5" a="1"/>
  <c r="E21" i="5" s="1"/>
  <c r="E22" i="5" a="1"/>
  <c r="E22" i="5" s="1"/>
  <c r="E23" i="5" a="1"/>
  <c r="E23" i="5" s="1"/>
  <c r="E24" i="5" a="1"/>
  <c r="E24" i="5" s="1"/>
  <c r="E25" i="5" a="1"/>
  <c r="E25" i="5" s="1"/>
  <c r="E26" i="5" a="1"/>
  <c r="E26" i="5" s="1"/>
  <c r="D18" i="5" a="1"/>
  <c r="D18" i="5" s="1"/>
  <c r="D19" i="5" a="1"/>
  <c r="D19" i="5" s="1"/>
  <c r="D20" i="5" a="1"/>
  <c r="D20" i="5" s="1"/>
  <c r="D21" i="5" a="1"/>
  <c r="D21" i="5" s="1"/>
  <c r="D22" i="5" a="1"/>
  <c r="D22" i="5" s="1"/>
  <c r="D23" i="5" a="1"/>
  <c r="D23" i="5" s="1"/>
  <c r="D24" i="5" a="1"/>
  <c r="D24" i="5" s="1"/>
  <c r="D25" i="5" a="1"/>
  <c r="D25" i="5" s="1"/>
  <c r="D26" i="5" a="1"/>
  <c r="D26" i="5" s="1"/>
  <c r="C18" i="5" a="1"/>
  <c r="C18" i="5" s="1"/>
  <c r="C19" i="5" a="1"/>
  <c r="C19" i="5" s="1"/>
  <c r="C20" i="5" a="1"/>
  <c r="C20" i="5" s="1"/>
  <c r="C21" i="5" a="1"/>
  <c r="C21" i="5" s="1"/>
  <c r="C22" i="5" a="1"/>
  <c r="C22" i="5" s="1"/>
  <c r="C23" i="5" a="1"/>
  <c r="C23" i="5" s="1"/>
  <c r="C24" i="5" a="1"/>
  <c r="C24" i="5" s="1"/>
  <c r="C25" i="5" a="1"/>
  <c r="C25" i="5" s="1"/>
  <c r="C26" i="5" a="1"/>
  <c r="C26" i="5" s="1"/>
  <c r="B18" i="5" a="1"/>
  <c r="B18" i="5" s="1"/>
  <c r="B19" i="5" a="1"/>
  <c r="B19" i="5" s="1"/>
  <c r="B20" i="5" a="1"/>
  <c r="B20" i="5" s="1"/>
  <c r="B21" i="5" a="1"/>
  <c r="B21" i="5" s="1"/>
  <c r="B22" i="5" a="1"/>
  <c r="B22" i="5" s="1"/>
  <c r="B23" i="5" a="1"/>
  <c r="B23" i="5" s="1"/>
  <c r="B24" i="5" a="1"/>
  <c r="B24" i="5" s="1"/>
  <c r="B25" i="5" a="1"/>
  <c r="B25" i="5" s="1"/>
  <c r="B26" i="5" a="1"/>
  <c r="B26" i="5" s="1"/>
  <c r="B7" i="5" a="1"/>
  <c r="B7" i="5" s="1"/>
  <c r="B8" i="5" a="1"/>
  <c r="B8" i="5" s="1"/>
  <c r="B9" i="5" a="1"/>
  <c r="B9" i="5" s="1"/>
  <c r="B10" i="5" a="1"/>
  <c r="B10" i="5" s="1"/>
  <c r="B11" i="5" a="1"/>
  <c r="B11" i="5" s="1"/>
  <c r="B12" i="5" a="1"/>
  <c r="B12" i="5" s="1"/>
  <c r="B13" i="5" a="1"/>
  <c r="B13" i="5" s="1"/>
  <c r="B14" i="5" a="1"/>
  <c r="B14" i="5" s="1"/>
  <c r="B15" i="5" a="1"/>
  <c r="B15" i="5" s="1"/>
  <c r="E59" i="4" a="1"/>
  <c r="E59" i="4" s="1"/>
  <c r="E60" i="4" a="1"/>
  <c r="E60" i="4" s="1"/>
  <c r="E61" i="4" a="1"/>
  <c r="E61" i="4" s="1"/>
  <c r="E62" i="4" a="1"/>
  <c r="E62" i="4" s="1"/>
  <c r="E63" i="4" a="1"/>
  <c r="E63" i="4" s="1"/>
  <c r="E64" i="4" a="1"/>
  <c r="E64" i="4" s="1"/>
  <c r="E65" i="4" a="1"/>
  <c r="E65" i="4" s="1"/>
  <c r="E66" i="4" a="1"/>
  <c r="E66" i="4" s="1"/>
  <c r="E67" i="4" a="1"/>
  <c r="E67" i="4" s="1"/>
  <c r="E68" i="4" a="1"/>
  <c r="E68" i="4" s="1"/>
  <c r="D59" i="4" a="1"/>
  <c r="D59" i="4" s="1"/>
  <c r="D60" i="4" a="1"/>
  <c r="D60" i="4" s="1"/>
  <c r="D61" i="4" a="1"/>
  <c r="D61" i="4" s="1"/>
  <c r="D62" i="4" a="1"/>
  <c r="D62" i="4" s="1"/>
  <c r="D63" i="4" a="1"/>
  <c r="D63" i="4" s="1"/>
  <c r="D64" i="4" a="1"/>
  <c r="D64" i="4" s="1"/>
  <c r="D65" i="4" a="1"/>
  <c r="D65" i="4" s="1"/>
  <c r="D66" i="4" a="1"/>
  <c r="D66" i="4" s="1"/>
  <c r="D67" i="4" a="1"/>
  <c r="D67" i="4" s="1"/>
  <c r="D68" i="4" a="1"/>
  <c r="D68" i="4" s="1"/>
  <c r="C59" i="4" a="1"/>
  <c r="C59" i="4" s="1"/>
  <c r="C60" i="4" a="1"/>
  <c r="C60" i="4" s="1"/>
  <c r="C61" i="4" a="1"/>
  <c r="C61" i="4" s="1"/>
  <c r="C62" i="4" a="1"/>
  <c r="C62" i="4" s="1"/>
  <c r="C63" i="4" a="1"/>
  <c r="C63" i="4" s="1"/>
  <c r="C64" i="4" a="1"/>
  <c r="C64" i="4" s="1"/>
  <c r="C65" i="4" a="1"/>
  <c r="C65" i="4" s="1"/>
  <c r="C66" i="4" a="1"/>
  <c r="C66" i="4" s="1"/>
  <c r="C67" i="4" a="1"/>
  <c r="C67" i="4" s="1"/>
  <c r="C68" i="4" a="1"/>
  <c r="C68" i="4" s="1"/>
  <c r="B59" i="4" a="1"/>
  <c r="B59" i="4" s="1"/>
  <c r="B60" i="4" a="1"/>
  <c r="B60" i="4" s="1"/>
  <c r="B61" i="4" a="1"/>
  <c r="B61" i="4" s="1"/>
  <c r="B62" i="4" a="1"/>
  <c r="B62" i="4" s="1"/>
  <c r="B63" i="4" a="1"/>
  <c r="B63" i="4" s="1"/>
  <c r="B64" i="4" a="1"/>
  <c r="B64" i="4" s="1"/>
  <c r="B65" i="4" a="1"/>
  <c r="B65" i="4" s="1"/>
  <c r="B66" i="4" a="1"/>
  <c r="B66" i="4" s="1"/>
  <c r="B67" i="4" a="1"/>
  <c r="B67" i="4" s="1"/>
  <c r="B68" i="4" a="1"/>
  <c r="B68" i="4" s="1"/>
  <c r="E46" i="4" a="1"/>
  <c r="E46" i="4" s="1"/>
  <c r="E47" i="4" a="1"/>
  <c r="E47" i="4" s="1"/>
  <c r="E48" i="4" a="1"/>
  <c r="E48" i="4" s="1"/>
  <c r="E49" i="4" a="1"/>
  <c r="E49" i="4" s="1"/>
  <c r="E50" i="4" a="1"/>
  <c r="E50" i="4" s="1"/>
  <c r="E51" i="4" a="1"/>
  <c r="E51" i="4" s="1"/>
  <c r="E52" i="4" a="1"/>
  <c r="E52" i="4" s="1"/>
  <c r="E53" i="4" a="1"/>
  <c r="E53" i="4" s="1"/>
  <c r="E54" i="4" a="1"/>
  <c r="E54" i="4" s="1"/>
  <c r="E55" i="4" a="1"/>
  <c r="E55" i="4" s="1"/>
  <c r="D46" i="4" a="1"/>
  <c r="D46" i="4" s="1"/>
  <c r="D47" i="4" a="1"/>
  <c r="D47" i="4" s="1"/>
  <c r="D48" i="4" a="1"/>
  <c r="D48" i="4" s="1"/>
  <c r="D49" i="4" a="1"/>
  <c r="D49" i="4" s="1"/>
  <c r="D50" i="4" a="1"/>
  <c r="D50" i="4" s="1"/>
  <c r="D51" i="4" a="1"/>
  <c r="D51" i="4" s="1"/>
  <c r="D52" i="4" a="1"/>
  <c r="D52" i="4" s="1"/>
  <c r="D53" i="4" a="1"/>
  <c r="D53" i="4" s="1"/>
  <c r="D54" i="4" a="1"/>
  <c r="D54" i="4" s="1"/>
  <c r="D55" i="4" a="1"/>
  <c r="D55" i="4" s="1"/>
  <c r="C46" i="4" a="1"/>
  <c r="C46" i="4" s="1"/>
  <c r="C47" i="4" a="1"/>
  <c r="C47" i="4" s="1"/>
  <c r="C48" i="4" a="1"/>
  <c r="C48" i="4" s="1"/>
  <c r="C49" i="4" a="1"/>
  <c r="C49" i="4" s="1"/>
  <c r="C50" i="4" a="1"/>
  <c r="C50" i="4" s="1"/>
  <c r="C51" i="4" a="1"/>
  <c r="C51" i="4" s="1"/>
  <c r="C52" i="4" a="1"/>
  <c r="C52" i="4" s="1"/>
  <c r="C53" i="4" a="1"/>
  <c r="C53" i="4" s="1"/>
  <c r="C54" i="4" a="1"/>
  <c r="C54" i="4" s="1"/>
  <c r="C55" i="4" a="1"/>
  <c r="C55" i="4" s="1"/>
  <c r="B46" i="4" a="1"/>
  <c r="B46" i="4" s="1"/>
  <c r="B47" i="4" a="1"/>
  <c r="B47" i="4" s="1"/>
  <c r="B48" i="4" a="1"/>
  <c r="B48" i="4" s="1"/>
  <c r="B49" i="4" a="1"/>
  <c r="B49" i="4" s="1"/>
  <c r="B50" i="4" a="1"/>
  <c r="B50" i="4" s="1"/>
  <c r="B51" i="4" a="1"/>
  <c r="B51" i="4" s="1"/>
  <c r="B52" i="4" a="1"/>
  <c r="B52" i="4" s="1"/>
  <c r="B53" i="4" a="1"/>
  <c r="B53" i="4" s="1"/>
  <c r="B54" i="4" a="1"/>
  <c r="B54" i="4" s="1"/>
  <c r="B55" i="4" a="1"/>
  <c r="B55" i="4" s="1"/>
  <c r="E33" i="4" a="1"/>
  <c r="E33" i="4" s="1"/>
  <c r="E34" i="4" a="1"/>
  <c r="E34" i="4" s="1"/>
  <c r="E35" i="4" a="1"/>
  <c r="E35" i="4" s="1"/>
  <c r="E36" i="4" a="1"/>
  <c r="E36" i="4" s="1"/>
  <c r="E37" i="4" a="1"/>
  <c r="E37" i="4" s="1"/>
  <c r="E38" i="4" a="1"/>
  <c r="E38" i="4" s="1"/>
  <c r="E39" i="4" a="1"/>
  <c r="E39" i="4" s="1"/>
  <c r="E40" i="4" a="1"/>
  <c r="E40" i="4" s="1"/>
  <c r="E41" i="4" a="1"/>
  <c r="E41" i="4" s="1"/>
  <c r="E42" i="4" a="1"/>
  <c r="E42" i="4" s="1"/>
  <c r="D33" i="4" a="1"/>
  <c r="D33" i="4" s="1"/>
  <c r="D34" i="4" a="1"/>
  <c r="D34" i="4" s="1"/>
  <c r="D35" i="4" a="1"/>
  <c r="D35" i="4" s="1"/>
  <c r="D36" i="4" a="1"/>
  <c r="D36" i="4" s="1"/>
  <c r="D37" i="4" a="1"/>
  <c r="D37" i="4" s="1"/>
  <c r="D38" i="4" a="1"/>
  <c r="D38" i="4" s="1"/>
  <c r="D39" i="4" a="1"/>
  <c r="D39" i="4" s="1"/>
  <c r="D40" i="4" a="1"/>
  <c r="D40" i="4" s="1"/>
  <c r="D41" i="4" a="1"/>
  <c r="D41" i="4" s="1"/>
  <c r="D42" i="4" a="1"/>
  <c r="D42" i="4" s="1"/>
  <c r="C33" i="4" a="1"/>
  <c r="C33" i="4" s="1"/>
  <c r="C34" i="4" a="1"/>
  <c r="C34" i="4" s="1"/>
  <c r="C35" i="4" a="1"/>
  <c r="C35" i="4" s="1"/>
  <c r="C36" i="4" a="1"/>
  <c r="C36" i="4" s="1"/>
  <c r="C37" i="4" a="1"/>
  <c r="C37" i="4" s="1"/>
  <c r="C38" i="4" a="1"/>
  <c r="C38" i="4" s="1"/>
  <c r="C39" i="4" a="1"/>
  <c r="C39" i="4" s="1"/>
  <c r="C40" i="4" a="1"/>
  <c r="C40" i="4" s="1"/>
  <c r="C41" i="4" a="1"/>
  <c r="C41" i="4" s="1"/>
  <c r="C42" i="4" a="1"/>
  <c r="C42" i="4" s="1"/>
  <c r="B33" i="4" a="1"/>
  <c r="B33" i="4" s="1"/>
  <c r="B34" i="4" a="1"/>
  <c r="B34" i="4" s="1"/>
  <c r="B35" i="4" a="1"/>
  <c r="B35" i="4" s="1"/>
  <c r="B36" i="4" a="1"/>
  <c r="B36" i="4" s="1"/>
  <c r="B37" i="4" a="1"/>
  <c r="B37" i="4" s="1"/>
  <c r="B38" i="4" a="1"/>
  <c r="B38" i="4" s="1"/>
  <c r="B39" i="4" a="1"/>
  <c r="B39" i="4" s="1"/>
  <c r="B40" i="4" a="1"/>
  <c r="B40" i="4" s="1"/>
  <c r="B41" i="4" a="1"/>
  <c r="B41" i="4" s="1"/>
  <c r="B42" i="4" a="1"/>
  <c r="B42" i="4" s="1"/>
  <c r="E20" i="4" a="1"/>
  <c r="E20" i="4" s="1"/>
  <c r="E21" i="4" a="1"/>
  <c r="E21" i="4" s="1"/>
  <c r="E22" i="4" a="1"/>
  <c r="E22" i="4" s="1"/>
  <c r="E23" i="4" a="1"/>
  <c r="E23" i="4" s="1"/>
  <c r="E24" i="4" a="1"/>
  <c r="E24" i="4" s="1"/>
  <c r="E25" i="4" a="1"/>
  <c r="E25" i="4" s="1"/>
  <c r="E26" i="4" a="1"/>
  <c r="E26" i="4" s="1"/>
  <c r="E27" i="4" a="1"/>
  <c r="E27" i="4" s="1"/>
  <c r="E28" i="4" a="1"/>
  <c r="E28" i="4" s="1"/>
  <c r="E29" i="4" a="1"/>
  <c r="E29" i="4" s="1"/>
  <c r="D20" i="4" a="1"/>
  <c r="D20" i="4" s="1"/>
  <c r="D21" i="4" a="1"/>
  <c r="D21" i="4" s="1"/>
  <c r="D22" i="4" a="1"/>
  <c r="D22" i="4" s="1"/>
  <c r="D23" i="4" a="1"/>
  <c r="D23" i="4" s="1"/>
  <c r="D24" i="4" a="1"/>
  <c r="D24" i="4" s="1"/>
  <c r="D25" i="4" a="1"/>
  <c r="D25" i="4" s="1"/>
  <c r="D26" i="4" a="1"/>
  <c r="D26" i="4" s="1"/>
  <c r="D27" i="4" a="1"/>
  <c r="D27" i="4" s="1"/>
  <c r="D28" i="4" a="1"/>
  <c r="D28" i="4" s="1"/>
  <c r="D29" i="4" a="1"/>
  <c r="D29" i="4" s="1"/>
  <c r="C20" i="4" a="1"/>
  <c r="C20" i="4" s="1"/>
  <c r="C21" i="4" a="1"/>
  <c r="C21" i="4" s="1"/>
  <c r="C22" i="4" a="1"/>
  <c r="C22" i="4" s="1"/>
  <c r="C23" i="4" a="1"/>
  <c r="C23" i="4" s="1"/>
  <c r="C24" i="4" a="1"/>
  <c r="C24" i="4" s="1"/>
  <c r="C25" i="4" a="1"/>
  <c r="C25" i="4" s="1"/>
  <c r="C26" i="4" a="1"/>
  <c r="C26" i="4" s="1"/>
  <c r="C27" i="4" a="1"/>
  <c r="C27" i="4" s="1"/>
  <c r="C28" i="4" a="1"/>
  <c r="C28" i="4" s="1"/>
  <c r="C29" i="4" a="1"/>
  <c r="C29" i="4" s="1"/>
  <c r="B20" i="4" a="1"/>
  <c r="B20" i="4" s="1"/>
  <c r="B21" i="4" a="1"/>
  <c r="B21" i="4" s="1"/>
  <c r="B22" i="4" a="1"/>
  <c r="B22" i="4" s="1"/>
  <c r="B23" i="4" a="1"/>
  <c r="B23" i="4" s="1"/>
  <c r="B24" i="4" a="1"/>
  <c r="B24" i="4" s="1"/>
  <c r="B25" i="4" a="1"/>
  <c r="B25" i="4" s="1"/>
  <c r="B26" i="4" a="1"/>
  <c r="B26" i="4" s="1"/>
  <c r="B27" i="4" a="1"/>
  <c r="B27" i="4" s="1"/>
  <c r="B28" i="4" a="1"/>
  <c r="B28" i="4" s="1"/>
  <c r="B29" i="4" a="1"/>
  <c r="B29" i="4" s="1"/>
  <c r="B7" i="4" a="1"/>
  <c r="B7" i="4" s="1"/>
  <c r="B8" i="4" a="1"/>
  <c r="B8" i="4" s="1"/>
  <c r="B9" i="4" a="1"/>
  <c r="B9" i="4" s="1"/>
  <c r="B10" i="4" a="1"/>
  <c r="B10" i="4" s="1"/>
  <c r="B11" i="4" a="1"/>
  <c r="B11" i="4" s="1"/>
  <c r="B12" i="4" a="1"/>
  <c r="B12" i="4" s="1"/>
  <c r="B13" i="4" a="1"/>
  <c r="B13" i="4" s="1"/>
  <c r="B14" i="4" a="1"/>
  <c r="B14" i="4" s="1"/>
  <c r="B15" i="4" a="1"/>
  <c r="B15" i="4" s="1"/>
  <c r="B16" i="4" a="1"/>
  <c r="B16" i="4" s="1"/>
  <c r="E39" i="10" a="1"/>
  <c r="E39" i="10" s="1"/>
  <c r="E40" i="10" a="1"/>
  <c r="E40" i="10" s="1"/>
  <c r="E41" i="10" a="1"/>
  <c r="E41" i="10" s="1"/>
  <c r="E42" i="10" a="1"/>
  <c r="E42" i="10" s="1"/>
  <c r="E43" i="10" a="1"/>
  <c r="E43" i="10" s="1"/>
  <c r="D39" i="10" a="1"/>
  <c r="D39" i="10" s="1"/>
  <c r="D40" i="10" a="1"/>
  <c r="D40" i="10" s="1"/>
  <c r="D41" i="10" a="1"/>
  <c r="D41" i="10" s="1"/>
  <c r="D42" i="10" a="1"/>
  <c r="D42" i="10" s="1"/>
  <c r="D43" i="10" a="1"/>
  <c r="D43" i="10" s="1"/>
  <c r="C39" i="10" a="1"/>
  <c r="C39" i="10" s="1"/>
  <c r="C40" i="10" a="1"/>
  <c r="C40" i="10" s="1"/>
  <c r="C41" i="10" a="1"/>
  <c r="C41" i="10" s="1"/>
  <c r="C42" i="10" a="1"/>
  <c r="C42" i="10" s="1"/>
  <c r="C43" i="10" a="1"/>
  <c r="C43" i="10" s="1"/>
  <c r="B39" i="10" a="1"/>
  <c r="B39" i="10" s="1"/>
  <c r="B40" i="10" a="1"/>
  <c r="B40" i="10" s="1"/>
  <c r="B41" i="10" a="1"/>
  <c r="B41" i="10" s="1"/>
  <c r="B42" i="10" a="1"/>
  <c r="B42" i="10" s="1"/>
  <c r="B43" i="10" a="1"/>
  <c r="B43" i="10" s="1"/>
  <c r="E31" i="10" a="1"/>
  <c r="E31" i="10" s="1"/>
  <c r="E32" i="10" a="1"/>
  <c r="E32" i="10" s="1"/>
  <c r="E33" i="10" a="1"/>
  <c r="E33" i="10" s="1"/>
  <c r="E34" i="10" a="1"/>
  <c r="E34" i="10" s="1"/>
  <c r="E35" i="10" a="1"/>
  <c r="E35" i="10" s="1"/>
  <c r="D31" i="10" a="1"/>
  <c r="D31" i="10" s="1"/>
  <c r="D32" i="10" a="1"/>
  <c r="D32" i="10" s="1"/>
  <c r="D33" i="10" a="1"/>
  <c r="D33" i="10" s="1"/>
  <c r="D34" i="10" a="1"/>
  <c r="D34" i="10" s="1"/>
  <c r="D35" i="10" a="1"/>
  <c r="D35" i="10" s="1"/>
  <c r="C31" i="10" a="1"/>
  <c r="C31" i="10" s="1"/>
  <c r="C32" i="10" a="1"/>
  <c r="C32" i="10" s="1"/>
  <c r="C33" i="10" a="1"/>
  <c r="C33" i="10" s="1"/>
  <c r="C34" i="10" a="1"/>
  <c r="C34" i="10" s="1"/>
  <c r="C35" i="10" a="1"/>
  <c r="C35" i="10" s="1"/>
  <c r="B31" i="10" a="1"/>
  <c r="B31" i="10" s="1"/>
  <c r="B32" i="10" a="1"/>
  <c r="B32" i="10" s="1"/>
  <c r="B33" i="10" a="1"/>
  <c r="B33" i="10" s="1"/>
  <c r="B34" i="10" a="1"/>
  <c r="B34" i="10" s="1"/>
  <c r="B35" i="10" a="1"/>
  <c r="B35" i="10" s="1"/>
  <c r="B23" i="10" a="1"/>
  <c r="B23" i="10" s="1"/>
  <c r="B24" i="10" a="1"/>
  <c r="B24" i="10" s="1"/>
  <c r="B25" i="10" a="1"/>
  <c r="B25" i="10" s="1"/>
  <c r="B26" i="10" a="1"/>
  <c r="B26" i="10" s="1"/>
  <c r="B27" i="10" a="1"/>
  <c r="B27" i="10" s="1"/>
  <c r="C23" i="10" a="1"/>
  <c r="C23" i="10" s="1"/>
  <c r="C24" i="10" a="1"/>
  <c r="C24" i="10" s="1"/>
  <c r="C25" i="10" a="1"/>
  <c r="C25" i="10" s="1"/>
  <c r="C26" i="10" a="1"/>
  <c r="C26" i="10" s="1"/>
  <c r="C27" i="10" a="1"/>
  <c r="C27" i="10" s="1"/>
  <c r="D23" i="10" a="1"/>
  <c r="D23" i="10" s="1"/>
  <c r="D24" i="10" a="1"/>
  <c r="D24" i="10" s="1"/>
  <c r="D25" i="10" a="1"/>
  <c r="D25" i="10" s="1"/>
  <c r="D26" i="10" a="1"/>
  <c r="D26" i="10" s="1"/>
  <c r="D27" i="10" a="1"/>
  <c r="D27" i="10" s="1"/>
  <c r="E23" i="10" a="1"/>
  <c r="E23" i="10" s="1"/>
  <c r="E24" i="10" a="1"/>
  <c r="E24" i="10" s="1"/>
  <c r="E25" i="10" a="1"/>
  <c r="E25" i="10" s="1"/>
  <c r="E26" i="10" a="1"/>
  <c r="E26" i="10" s="1"/>
  <c r="E27" i="10" a="1"/>
  <c r="E27" i="10" s="1"/>
  <c r="E15" i="10" a="1"/>
  <c r="E15" i="10" s="1"/>
  <c r="E16" i="10" a="1"/>
  <c r="E16" i="10" s="1"/>
  <c r="E17" i="10" a="1"/>
  <c r="E17" i="10" s="1"/>
  <c r="E18" i="10" a="1"/>
  <c r="E18" i="10" s="1"/>
  <c r="E19" i="10" a="1"/>
  <c r="E19" i="10" s="1"/>
  <c r="D15" i="10" a="1"/>
  <c r="D15" i="10" s="1"/>
  <c r="D16" i="10" a="1"/>
  <c r="D16" i="10" s="1"/>
  <c r="D17" i="10" a="1"/>
  <c r="D17" i="10" s="1"/>
  <c r="D18" i="10" a="1"/>
  <c r="D18" i="10" s="1"/>
  <c r="D19" i="10" a="1"/>
  <c r="D19" i="10" s="1"/>
  <c r="C15" i="10" a="1"/>
  <c r="C15" i="10" s="1"/>
  <c r="C16" i="10" a="1"/>
  <c r="C16" i="10" s="1"/>
  <c r="C17" i="10" a="1"/>
  <c r="C17" i="10" s="1"/>
  <c r="C18" i="10" a="1"/>
  <c r="C18" i="10" s="1"/>
  <c r="C19" i="10" a="1"/>
  <c r="C19" i="10" s="1"/>
  <c r="B15" i="10" a="1"/>
  <c r="B15" i="10" s="1"/>
  <c r="B16" i="10" a="1"/>
  <c r="B16" i="10" s="1"/>
  <c r="B17" i="10" a="1"/>
  <c r="B17" i="10" s="1"/>
  <c r="B18" i="10" a="1"/>
  <c r="B18" i="10" s="1"/>
  <c r="B19" i="10" a="1"/>
  <c r="B19" i="10" s="1"/>
  <c r="B7" i="10" a="1"/>
  <c r="B7" i="10" s="1"/>
  <c r="B8" i="10" a="1"/>
  <c r="B8" i="10" s="1"/>
  <c r="B9" i="10" a="1"/>
  <c r="B9" i="10" s="1"/>
  <c r="B10" i="10" a="1"/>
  <c r="B10" i="10" s="1"/>
  <c r="B11" i="10" a="1"/>
  <c r="B11" i="10" s="1"/>
  <c r="E55" i="3" a="1"/>
  <c r="E55" i="3" s="1"/>
  <c r="E56" i="3" a="1"/>
  <c r="E56" i="3" s="1"/>
  <c r="E57" i="3" a="1"/>
  <c r="E57" i="3" s="1"/>
  <c r="E58" i="3" a="1"/>
  <c r="E58" i="3" s="1"/>
  <c r="E59" i="3" a="1"/>
  <c r="E59" i="3" s="1"/>
  <c r="E60" i="3" a="1"/>
  <c r="E60" i="3" s="1"/>
  <c r="E61" i="3" a="1"/>
  <c r="E61" i="3" s="1"/>
  <c r="E62" i="3" a="1"/>
  <c r="E62" i="3" s="1"/>
  <c r="E63" i="3" a="1"/>
  <c r="E63" i="3" s="1"/>
  <c r="E64" i="3" a="1"/>
  <c r="E64" i="3" s="1"/>
  <c r="D55" i="3" a="1"/>
  <c r="D55" i="3" s="1"/>
  <c r="D56" i="3" a="1"/>
  <c r="D56" i="3" s="1"/>
  <c r="D57" i="3" a="1"/>
  <c r="D57" i="3" s="1"/>
  <c r="D58" i="3" a="1"/>
  <c r="D58" i="3" s="1"/>
  <c r="D59" i="3" a="1"/>
  <c r="D59" i="3" s="1"/>
  <c r="D60" i="3" a="1"/>
  <c r="D60" i="3" s="1"/>
  <c r="D61" i="3" a="1"/>
  <c r="D61" i="3" s="1"/>
  <c r="D62" i="3" a="1"/>
  <c r="D62" i="3" s="1"/>
  <c r="D63" i="3" a="1"/>
  <c r="D63" i="3" s="1"/>
  <c r="D64" i="3" a="1"/>
  <c r="D64" i="3" s="1"/>
  <c r="C55" i="3" a="1"/>
  <c r="C55" i="3" s="1"/>
  <c r="C56" i="3" a="1"/>
  <c r="C56" i="3" s="1"/>
  <c r="C57" i="3" a="1"/>
  <c r="C57" i="3" s="1"/>
  <c r="C58" i="3" a="1"/>
  <c r="C58" i="3" s="1"/>
  <c r="C59" i="3" a="1"/>
  <c r="C59" i="3" s="1"/>
  <c r="C60" i="3" a="1"/>
  <c r="C60" i="3" s="1"/>
  <c r="C61" i="3" a="1"/>
  <c r="C61" i="3" s="1"/>
  <c r="C62" i="3" a="1"/>
  <c r="C62" i="3" s="1"/>
  <c r="C63" i="3" a="1"/>
  <c r="C63" i="3" s="1"/>
  <c r="C64" i="3" a="1"/>
  <c r="C64" i="3" s="1"/>
  <c r="B55" i="3" a="1"/>
  <c r="B55" i="3" s="1"/>
  <c r="B56" i="3" a="1"/>
  <c r="B56" i="3" s="1"/>
  <c r="B57" i="3" a="1"/>
  <c r="B57" i="3" s="1"/>
  <c r="B58" i="3" a="1"/>
  <c r="B58" i="3" s="1"/>
  <c r="B59" i="3" a="1"/>
  <c r="B59" i="3" s="1"/>
  <c r="B60" i="3" a="1"/>
  <c r="B60" i="3" s="1"/>
  <c r="B61" i="3" a="1"/>
  <c r="B61" i="3" s="1"/>
  <c r="B62" i="3" a="1"/>
  <c r="B62" i="3" s="1"/>
  <c r="B63" i="3" a="1"/>
  <c r="B63" i="3" s="1"/>
  <c r="B64" i="3" a="1"/>
  <c r="B64" i="3" s="1"/>
  <c r="E43" i="3" a="1"/>
  <c r="E43" i="3" s="1"/>
  <c r="E44" i="3" a="1"/>
  <c r="E44" i="3" s="1"/>
  <c r="E45" i="3" a="1"/>
  <c r="E45" i="3" s="1"/>
  <c r="E46" i="3" a="1"/>
  <c r="E46" i="3" s="1"/>
  <c r="E47" i="3" a="1"/>
  <c r="E47" i="3" s="1"/>
  <c r="E48" i="3" a="1"/>
  <c r="E48" i="3" s="1"/>
  <c r="E49" i="3" a="1"/>
  <c r="E49" i="3" s="1"/>
  <c r="E50" i="3" a="1"/>
  <c r="E50" i="3" s="1"/>
  <c r="E51" i="3" a="1"/>
  <c r="E51" i="3" s="1"/>
  <c r="E52" i="3" a="1"/>
  <c r="E52" i="3" s="1"/>
  <c r="D43" i="3" a="1"/>
  <c r="D43" i="3" s="1"/>
  <c r="D44" i="3" a="1"/>
  <c r="D44" i="3" s="1"/>
  <c r="D45" i="3" a="1"/>
  <c r="D45" i="3" s="1"/>
  <c r="D46" i="3" a="1"/>
  <c r="D46" i="3" s="1"/>
  <c r="D47" i="3" a="1"/>
  <c r="D47" i="3" s="1"/>
  <c r="D48" i="3" a="1"/>
  <c r="D48" i="3" s="1"/>
  <c r="D49" i="3" a="1"/>
  <c r="D49" i="3" s="1"/>
  <c r="D50" i="3" a="1"/>
  <c r="D50" i="3" s="1"/>
  <c r="D51" i="3" a="1"/>
  <c r="D51" i="3" s="1"/>
  <c r="D52" i="3" a="1"/>
  <c r="D52" i="3" s="1"/>
  <c r="C43" i="3" a="1"/>
  <c r="C43" i="3" s="1"/>
  <c r="C44" i="3" a="1"/>
  <c r="C44" i="3" s="1"/>
  <c r="C45" i="3" a="1"/>
  <c r="C45" i="3" s="1"/>
  <c r="C46" i="3" a="1"/>
  <c r="C46" i="3" s="1"/>
  <c r="C47" i="3" a="1"/>
  <c r="C47" i="3" s="1"/>
  <c r="C48" i="3" a="1"/>
  <c r="C48" i="3" s="1"/>
  <c r="C49" i="3" a="1"/>
  <c r="C49" i="3" s="1"/>
  <c r="C50" i="3" a="1"/>
  <c r="C50" i="3" s="1"/>
  <c r="C51" i="3" a="1"/>
  <c r="C51" i="3" s="1"/>
  <c r="C52" i="3" a="1"/>
  <c r="C52" i="3" s="1"/>
  <c r="B43" i="3" a="1"/>
  <c r="B43" i="3" s="1"/>
  <c r="B44" i="3" a="1"/>
  <c r="B44" i="3" s="1"/>
  <c r="B45" i="3" a="1"/>
  <c r="B45" i="3" s="1"/>
  <c r="B46" i="3" a="1"/>
  <c r="B46" i="3" s="1"/>
  <c r="B47" i="3" a="1"/>
  <c r="B47" i="3" s="1"/>
  <c r="B48" i="3" a="1"/>
  <c r="B48" i="3" s="1"/>
  <c r="B49" i="3" a="1"/>
  <c r="B49" i="3" s="1"/>
  <c r="B50" i="3" a="1"/>
  <c r="B50" i="3" s="1"/>
  <c r="B51" i="3" a="1"/>
  <c r="B51" i="3" s="1"/>
  <c r="B52" i="3" a="1"/>
  <c r="B52" i="3" s="1"/>
  <c r="E31" i="3" a="1"/>
  <c r="E31" i="3" s="1"/>
  <c r="E32" i="3" a="1"/>
  <c r="E32" i="3" s="1"/>
  <c r="E33" i="3" a="1"/>
  <c r="E33" i="3" s="1"/>
  <c r="E34" i="3" a="1"/>
  <c r="E34" i="3" s="1"/>
  <c r="E35" i="3" a="1"/>
  <c r="E35" i="3" s="1"/>
  <c r="E36" i="3" a="1"/>
  <c r="E36" i="3" s="1"/>
  <c r="E37" i="3" a="1"/>
  <c r="E37" i="3" s="1"/>
  <c r="E38" i="3" a="1"/>
  <c r="E38" i="3" s="1"/>
  <c r="E39" i="3" a="1"/>
  <c r="E39" i="3" s="1"/>
  <c r="E40" i="3" a="1"/>
  <c r="E40" i="3" s="1"/>
  <c r="D31" i="3" a="1"/>
  <c r="D31" i="3" s="1"/>
  <c r="D32" i="3" a="1"/>
  <c r="D32" i="3" s="1"/>
  <c r="D33" i="3" a="1"/>
  <c r="D33" i="3" s="1"/>
  <c r="D34" i="3" a="1"/>
  <c r="D34" i="3" s="1"/>
  <c r="D35" i="3" a="1"/>
  <c r="D35" i="3" s="1"/>
  <c r="D36" i="3" a="1"/>
  <c r="D36" i="3" s="1"/>
  <c r="D37" i="3" a="1"/>
  <c r="D37" i="3" s="1"/>
  <c r="D38" i="3" a="1"/>
  <c r="D38" i="3" s="1"/>
  <c r="D39" i="3" a="1"/>
  <c r="D39" i="3" s="1"/>
  <c r="D40" i="3" a="1"/>
  <c r="D40" i="3" s="1"/>
  <c r="C31" i="3" a="1"/>
  <c r="C31" i="3" s="1"/>
  <c r="C32" i="3" a="1"/>
  <c r="C32" i="3" s="1"/>
  <c r="C33" i="3" a="1"/>
  <c r="C33" i="3" s="1"/>
  <c r="C34" i="3" a="1"/>
  <c r="C34" i="3" s="1"/>
  <c r="C35" i="3" a="1"/>
  <c r="C35" i="3" s="1"/>
  <c r="C36" i="3" a="1"/>
  <c r="C36" i="3" s="1"/>
  <c r="C37" i="3" a="1"/>
  <c r="C37" i="3" s="1"/>
  <c r="C38" i="3" a="1"/>
  <c r="C38" i="3" s="1"/>
  <c r="C39" i="3" a="1"/>
  <c r="C39" i="3" s="1"/>
  <c r="C40" i="3" a="1"/>
  <c r="C40" i="3" s="1"/>
  <c r="B31" i="3" a="1"/>
  <c r="B31" i="3" s="1"/>
  <c r="B32" i="3" a="1"/>
  <c r="B32" i="3" s="1"/>
  <c r="B33" i="3" a="1"/>
  <c r="B33" i="3" s="1"/>
  <c r="B34" i="3" a="1"/>
  <c r="B34" i="3" s="1"/>
  <c r="B35" i="3" a="1"/>
  <c r="B35" i="3" s="1"/>
  <c r="B36" i="3" a="1"/>
  <c r="B36" i="3" s="1"/>
  <c r="B37" i="3" a="1"/>
  <c r="B37" i="3" s="1"/>
  <c r="B38" i="3" a="1"/>
  <c r="B38" i="3" s="1"/>
  <c r="B39" i="3" a="1"/>
  <c r="B39" i="3" s="1"/>
  <c r="B40" i="3" a="1"/>
  <c r="B40" i="3" s="1"/>
  <c r="E19" i="3" a="1"/>
  <c r="E19" i="3" s="1"/>
  <c r="E20" i="3" a="1"/>
  <c r="E20" i="3" s="1"/>
  <c r="E21" i="3" a="1"/>
  <c r="E21" i="3" s="1"/>
  <c r="E22" i="3" a="1"/>
  <c r="E22" i="3" s="1"/>
  <c r="E23" i="3" a="1"/>
  <c r="E23" i="3" s="1"/>
  <c r="E24" i="3" a="1"/>
  <c r="E24" i="3" s="1"/>
  <c r="E25" i="3" a="1"/>
  <c r="E25" i="3" s="1"/>
  <c r="E26" i="3" a="1"/>
  <c r="E26" i="3" s="1"/>
  <c r="E27" i="3" a="1"/>
  <c r="E27" i="3" s="1"/>
  <c r="E28" i="3" a="1"/>
  <c r="E28" i="3" s="1"/>
  <c r="D19" i="3" a="1"/>
  <c r="D19" i="3" s="1"/>
  <c r="D20" i="3" a="1"/>
  <c r="D20" i="3" s="1"/>
  <c r="D21" i="3" a="1"/>
  <c r="D21" i="3" s="1"/>
  <c r="D22" i="3" a="1"/>
  <c r="D22" i="3" s="1"/>
  <c r="D23" i="3" a="1"/>
  <c r="D23" i="3" s="1"/>
  <c r="D24" i="3" a="1"/>
  <c r="D24" i="3" s="1"/>
  <c r="D25" i="3" a="1"/>
  <c r="D25" i="3" s="1"/>
  <c r="D26" i="3" a="1"/>
  <c r="D26" i="3" s="1"/>
  <c r="D27" i="3" a="1"/>
  <c r="D27" i="3" s="1"/>
  <c r="D28" i="3" a="1"/>
  <c r="D28" i="3" s="1"/>
  <c r="C19" i="3" a="1"/>
  <c r="C19" i="3" s="1"/>
  <c r="C20" i="3" a="1"/>
  <c r="C20" i="3" s="1"/>
  <c r="C21" i="3" a="1"/>
  <c r="C21" i="3" s="1"/>
  <c r="C22" i="3" a="1"/>
  <c r="C22" i="3" s="1"/>
  <c r="C23" i="3" a="1"/>
  <c r="C23" i="3" s="1"/>
  <c r="C24" i="3" a="1"/>
  <c r="C24" i="3" s="1"/>
  <c r="C25" i="3" a="1"/>
  <c r="C25" i="3" s="1"/>
  <c r="C26" i="3" a="1"/>
  <c r="C26" i="3" s="1"/>
  <c r="C27" i="3" a="1"/>
  <c r="C27" i="3" s="1"/>
  <c r="C28" i="3" a="1"/>
  <c r="C28" i="3" s="1"/>
  <c r="B19" i="3" a="1"/>
  <c r="B19" i="3" s="1"/>
  <c r="B20" i="3" a="1"/>
  <c r="B20" i="3" s="1"/>
  <c r="B21" i="3" a="1"/>
  <c r="B21" i="3" s="1"/>
  <c r="B22" i="3" a="1"/>
  <c r="B22" i="3" s="1"/>
  <c r="B23" i="3" a="1"/>
  <c r="B23" i="3" s="1"/>
  <c r="B24" i="3" a="1"/>
  <c r="B24" i="3" s="1"/>
  <c r="B25" i="3" a="1"/>
  <c r="B25" i="3" s="1"/>
  <c r="B26" i="3" a="1"/>
  <c r="B26" i="3" s="1"/>
  <c r="B27" i="3" a="1"/>
  <c r="B27" i="3" s="1"/>
  <c r="B28" i="3" a="1"/>
  <c r="B28" i="3" s="1"/>
  <c r="B7" i="3" a="1"/>
  <c r="B7" i="3" s="1"/>
  <c r="B8" i="3" a="1"/>
  <c r="B8" i="3" s="1"/>
  <c r="B9" i="3" a="1"/>
  <c r="B9" i="3" s="1"/>
  <c r="B10" i="3" a="1"/>
  <c r="B10" i="3" s="1"/>
  <c r="B11" i="3" a="1"/>
  <c r="B11" i="3" s="1"/>
  <c r="B12" i="3" a="1"/>
  <c r="B12" i="3" s="1"/>
  <c r="B13" i="3" a="1"/>
  <c r="B13" i="3" s="1"/>
  <c r="B14" i="3" a="1"/>
  <c r="B14" i="3" s="1"/>
  <c r="B15" i="3" a="1"/>
  <c r="B15" i="3" s="1"/>
  <c r="B16" i="3" a="1"/>
  <c r="B16" i="3" s="1"/>
  <c r="B7" i="1" a="1"/>
  <c r="B7" i="1" s="1"/>
  <c r="B39" i="1" a="1"/>
  <c r="B39" i="1" s="1"/>
  <c r="E39" i="1" a="1"/>
  <c r="E39" i="1" s="1"/>
  <c r="E40" i="1" a="1"/>
  <c r="E40" i="1" s="1"/>
  <c r="E41" i="1" a="1"/>
  <c r="E41" i="1" s="1"/>
  <c r="E42" i="1" a="1"/>
  <c r="E42" i="1" s="1"/>
  <c r="E43" i="1" a="1"/>
  <c r="E43" i="1" s="1"/>
  <c r="E44" i="1" a="1"/>
  <c r="E44" i="1" s="1"/>
  <c r="D39" i="1" a="1"/>
  <c r="D39" i="1" s="1"/>
  <c r="D40" i="1" a="1"/>
  <c r="D40" i="1" s="1"/>
  <c r="D41" i="1" a="1"/>
  <c r="D41" i="1" s="1"/>
  <c r="D42" i="1" a="1"/>
  <c r="D42" i="1" s="1"/>
  <c r="D43" i="1" a="1"/>
  <c r="D43" i="1" s="1"/>
  <c r="D44" i="1" a="1"/>
  <c r="D44" i="1" s="1"/>
  <c r="C39" i="1" a="1"/>
  <c r="C39" i="1" s="1"/>
  <c r="C40" i="1" a="1"/>
  <c r="C40" i="1" s="1"/>
  <c r="C41" i="1" a="1"/>
  <c r="C41" i="1" s="1"/>
  <c r="C42" i="1" a="1"/>
  <c r="C42" i="1" s="1"/>
  <c r="C43" i="1" a="1"/>
  <c r="C43" i="1" s="1"/>
  <c r="C44" i="1" a="1"/>
  <c r="C44" i="1" s="1"/>
  <c r="B40" i="1" a="1"/>
  <c r="B40" i="1" s="1"/>
  <c r="B41" i="1" a="1"/>
  <c r="B41" i="1" s="1"/>
  <c r="B42" i="1" a="1"/>
  <c r="B42" i="1" s="1"/>
  <c r="B43" i="1" a="1"/>
  <c r="B43" i="1" s="1"/>
  <c r="B44" i="1" a="1"/>
  <c r="B44" i="1" s="1"/>
  <c r="B31" i="1" a="1"/>
  <c r="B31" i="1" s="1"/>
  <c r="B32" i="1" a="1"/>
  <c r="B32" i="1" s="1"/>
  <c r="B33" i="1" a="1"/>
  <c r="B33" i="1" s="1"/>
  <c r="B34" i="1" a="1"/>
  <c r="B34" i="1" s="1"/>
  <c r="B35" i="1" a="1"/>
  <c r="B35" i="1" s="1"/>
  <c r="B36" i="1" a="1"/>
  <c r="B36" i="1" s="1"/>
  <c r="C31" i="1" a="1"/>
  <c r="C31" i="1" s="1"/>
  <c r="C32" i="1" a="1"/>
  <c r="C32" i="1" s="1"/>
  <c r="C33" i="1" a="1"/>
  <c r="C33" i="1" s="1"/>
  <c r="C34" i="1" a="1"/>
  <c r="C34" i="1" s="1"/>
  <c r="C35" i="1" a="1"/>
  <c r="C35" i="1" s="1"/>
  <c r="C36" i="1" a="1"/>
  <c r="C36" i="1" s="1"/>
  <c r="D31" i="1" a="1"/>
  <c r="D31" i="1" s="1"/>
  <c r="D32" i="1" a="1"/>
  <c r="D32" i="1" s="1"/>
  <c r="D33" i="1" a="1"/>
  <c r="D33" i="1" s="1"/>
  <c r="D34" i="1" a="1"/>
  <c r="D34" i="1" s="1"/>
  <c r="D35" i="1" a="1"/>
  <c r="D35" i="1" s="1"/>
  <c r="D36" i="1" a="1"/>
  <c r="D36" i="1" s="1"/>
  <c r="E31" i="1" a="1"/>
  <c r="E31" i="1" s="1"/>
  <c r="E32" i="1" a="1"/>
  <c r="E32" i="1" s="1"/>
  <c r="E33" i="1" a="1"/>
  <c r="E33" i="1" s="1"/>
  <c r="E34" i="1" a="1"/>
  <c r="E34" i="1" s="1"/>
  <c r="E35" i="1" a="1"/>
  <c r="E35" i="1" s="1"/>
  <c r="E36" i="1" a="1"/>
  <c r="E36" i="1" s="1"/>
  <c r="E23" i="1" a="1"/>
  <c r="E23" i="1" s="1"/>
  <c r="E24" i="1" a="1"/>
  <c r="E24" i="1" s="1"/>
  <c r="E25" i="1" a="1"/>
  <c r="E25" i="1" s="1"/>
  <c r="E26" i="1" a="1"/>
  <c r="E26" i="1" s="1"/>
  <c r="E27" i="1" a="1"/>
  <c r="E27" i="1" s="1"/>
  <c r="E28" i="1" a="1"/>
  <c r="E28" i="1" s="1"/>
  <c r="D23" i="1" a="1"/>
  <c r="D23" i="1" s="1"/>
  <c r="D24" i="1" a="1"/>
  <c r="D24" i="1" s="1"/>
  <c r="D25" i="1" a="1"/>
  <c r="D25" i="1" s="1"/>
  <c r="D26" i="1" a="1"/>
  <c r="D26" i="1" s="1"/>
  <c r="D27" i="1" a="1"/>
  <c r="D27" i="1" s="1"/>
  <c r="D28" i="1" a="1"/>
  <c r="D28" i="1" s="1"/>
  <c r="C23" i="1" a="1"/>
  <c r="C23" i="1" s="1"/>
  <c r="C24" i="1" a="1"/>
  <c r="C24" i="1" s="1"/>
  <c r="C25" i="1" a="1"/>
  <c r="C25" i="1" s="1"/>
  <c r="C26" i="1" a="1"/>
  <c r="C26" i="1" s="1"/>
  <c r="C27" i="1" a="1"/>
  <c r="C27" i="1" s="1"/>
  <c r="C28" i="1" a="1"/>
  <c r="C28" i="1" s="1"/>
  <c r="B23" i="1" a="1"/>
  <c r="B23" i="1" s="1"/>
  <c r="B24" i="1" a="1"/>
  <c r="B24" i="1" s="1"/>
  <c r="B25" i="1" a="1"/>
  <c r="B25" i="1" s="1"/>
  <c r="B26" i="1" a="1"/>
  <c r="B26" i="1" s="1"/>
  <c r="B27" i="1" a="1"/>
  <c r="B27" i="1" s="1"/>
  <c r="B28" i="1" a="1"/>
  <c r="B28" i="1" s="1"/>
  <c r="E15" i="1" a="1"/>
  <c r="E15" i="1" s="1"/>
  <c r="E16" i="1" a="1"/>
  <c r="E16" i="1" s="1"/>
  <c r="E17" i="1" a="1"/>
  <c r="E17" i="1" s="1"/>
  <c r="E18" i="1" a="1"/>
  <c r="E18" i="1" s="1"/>
  <c r="E19" i="1" a="1"/>
  <c r="E19" i="1" s="1"/>
  <c r="E20" i="1" a="1"/>
  <c r="E20" i="1" s="1"/>
  <c r="D15" i="1" a="1"/>
  <c r="D15" i="1" s="1"/>
  <c r="D16" i="1" a="1"/>
  <c r="D16" i="1" s="1"/>
  <c r="D17" i="1" a="1"/>
  <c r="D17" i="1" s="1"/>
  <c r="D18" i="1" a="1"/>
  <c r="D18" i="1" s="1"/>
  <c r="D19" i="1" a="1"/>
  <c r="D19" i="1" s="1"/>
  <c r="D20" i="1" a="1"/>
  <c r="D20" i="1" s="1"/>
  <c r="C15" i="1" a="1"/>
  <c r="C15" i="1" s="1"/>
  <c r="C16" i="1" a="1"/>
  <c r="C16" i="1" s="1"/>
  <c r="C17" i="1" a="1"/>
  <c r="C17" i="1" s="1"/>
  <c r="C18" i="1" a="1"/>
  <c r="C18" i="1" s="1"/>
  <c r="C19" i="1" a="1"/>
  <c r="C19" i="1" s="1"/>
  <c r="C20" i="1" a="1"/>
  <c r="C20" i="1" s="1"/>
  <c r="B15" i="1" a="1"/>
  <c r="B15" i="1" s="1"/>
  <c r="B16" i="1" a="1"/>
  <c r="B16" i="1" s="1"/>
  <c r="B17" i="1" a="1"/>
  <c r="B17" i="1" s="1"/>
  <c r="B18" i="1" a="1"/>
  <c r="B18" i="1" s="1"/>
  <c r="B19" i="1" a="1"/>
  <c r="B19" i="1" s="1"/>
  <c r="B20" i="1" a="1"/>
  <c r="B20" i="1" s="1"/>
  <c r="B8" i="1" a="1"/>
  <c r="B8" i="1" s="1"/>
  <c r="B9" i="1" a="1"/>
  <c r="B9" i="1" s="1"/>
  <c r="B10" i="1" a="1"/>
  <c r="B10" i="1" s="1"/>
  <c r="B11" i="1" a="1"/>
  <c r="B11" i="1" s="1"/>
  <c r="B12" i="1" a="1"/>
  <c r="B12" i="1" s="1"/>
  <c r="A5" i="10"/>
  <c r="A5" i="9"/>
  <c r="A5" i="8"/>
  <c r="A5" i="7"/>
  <c r="A5" i="6"/>
  <c r="A5" i="5"/>
  <c r="A5" i="4"/>
  <c r="A5" i="3"/>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<sst xmlns="http://schemas.openxmlformats.org/spreadsheetml/2006/main" count="38770" uniqueCount="1736">
  <si>
    <t>General Dental Council - Working Patterns Data (Dentists)</t>
  </si>
  <si>
    <t xml:space="preserve">This is a summary of responses to the GDC’s working patterns questions that have been available since November 2023 to dental professionals on the GDC online portal, eGDC. Responding to the questions is not a compulsory part of the ARF process and can be completed or changed on a voluntary basis by dental professionals at any time.  
The data presented includes all responses received by 31 January 2026. The current data table was published 17 March 2026.
Of the 47,184 dentists who completed their annual renewal by January 2026, 35,474 had answered the working patterns questions (75%), of which 32,356 dentists stated they are working in either England, Scotland, Wales or Northern Ireland.
The topics covered include:
</t>
  </si>
  <si>
    <t>- Whether Dentists are working in the dental sector</t>
  </si>
  <si>
    <t>- Where dental professionals work</t>
  </si>
  <si>
    <t xml:space="preserve">- The primary field of practice for Dentists </t>
  </si>
  <si>
    <t>- Dentists employment situation within the dental sector (Employed, self employed etc)</t>
  </si>
  <si>
    <t xml:space="preserve">- Average time Dentists spend between clinical and non-clinical work </t>
  </si>
  <si>
    <t xml:space="preserve">- The number of hours per week Dentists work as a dental professional </t>
  </si>
  <si>
    <t>- Types of dental settings Dentists are employed in (e.g General practice, hospital)</t>
  </si>
  <si>
    <t>- Number of places of work that Dentists work in</t>
  </si>
  <si>
    <t>- Types of care that Dentists deliver (NHS/Private/Mixed)</t>
  </si>
  <si>
    <t xml:space="preserve">Some questions are multiple choice ('Select all that apply') which means a dentist may have provided more than one answer. 
Location/ Nation of work: Dentists were allowed to choose more than one country of work (to allow future cross border analysis). This means that the UK total will differ slightly from a sum of the nation totals (England, Scotland, Wales and Northern Ireland).  </t>
  </si>
  <si>
    <t xml:space="preserve">The GDC would like to thank all registrants who completed the working patterns questions, without your answers this release would not have possible. </t>
  </si>
  <si>
    <t>For further information please contact: research@gdc-uk.org</t>
  </si>
  <si>
    <t>Legend</t>
  </si>
  <si>
    <t>Any blank cell = nil response</t>
  </si>
  <si>
    <t>Any cell with … = we have supressed counts less than 5 individuals and also the next highest to prevent identification</t>
  </si>
  <si>
    <t>Please select a Area of Working:</t>
  </si>
  <si>
    <t>United Kingdom</t>
  </si>
  <si>
    <t>Question 1 - Are you currently working in the dental sector?</t>
  </si>
  <si>
    <t xml:space="preserve">1.    Are you currently working in the dental sector? </t>
  </si>
  <si>
    <t>Dentists</t>
  </si>
  <si>
    <t>Yes</t>
  </si>
  <si>
    <t>No but seeking work in the dental sector</t>
  </si>
  <si>
    <t>No and already employed in another sector</t>
  </si>
  <si>
    <t>No and not seeking work at all</t>
  </si>
  <si>
    <t>Prefer not to say</t>
  </si>
  <si>
    <t>Total Responding</t>
  </si>
  <si>
    <t>Source: General Dental Council 2026</t>
  </si>
  <si>
    <t>NHS</t>
  </si>
  <si>
    <t>Clinical</t>
  </si>
  <si>
    <t>Non-Clinical</t>
  </si>
  <si>
    <t>Mixed Clinical / Non clinical</t>
  </si>
  <si>
    <t>Other</t>
  </si>
  <si>
    <t>Private</t>
  </si>
  <si>
    <t>Mix of NHS and Private</t>
  </si>
  <si>
    <t xml:space="preserve">Other </t>
  </si>
  <si>
    <t>Note:</t>
  </si>
  <si>
    <t>United Kingdom refers to all registrants who have stated they are working in either England, Scotland, Wales or Northern Ireland</t>
  </si>
  <si>
    <t>Outside UK tables refer to Dentists who have stated that they work Outside of the UK either exclusively or in combination with another location.</t>
  </si>
  <si>
    <t>Those registrants who answered only 'prefer not to say' for location of work have been excluded from analysis</t>
  </si>
  <si>
    <t>Total responding Dentists = All Dentists who completed the Working patterns questions and who were working in at least one UK nation (England, Scotland, Wales, Northern Ireland).</t>
  </si>
  <si>
    <t>Scotland</t>
  </si>
  <si>
    <t>Question 2 - As a dental professional, where do you work?</t>
  </si>
  <si>
    <t xml:space="preserve">2. As a dental professional, where do you work? (Select all that apply) </t>
  </si>
  <si>
    <t>Dentists (%)</t>
  </si>
  <si>
    <t>England</t>
  </si>
  <si>
    <t>Northern Ireland</t>
  </si>
  <si>
    <t>Wales</t>
  </si>
  <si>
    <t>*As more than one option can be selected by the registrant this question is all responses rather than all registrants</t>
  </si>
  <si>
    <t xml:space="preserve">Non-Clinical </t>
  </si>
  <si>
    <t>Question 3 - What is your current primary field of practice?</t>
  </si>
  <si>
    <t xml:space="preserve">3. What is your current primary field of practice? </t>
  </si>
  <si>
    <t>Clinical dental technician</t>
  </si>
  <si>
    <t>Dental hygienist</t>
  </si>
  <si>
    <t>Dental nurse</t>
  </si>
  <si>
    <t>Dental technician</t>
  </si>
  <si>
    <t>Dental therapist</t>
  </si>
  <si>
    <t>Dentist</t>
  </si>
  <si>
    <t>Orthodontic therapist</t>
  </si>
  <si>
    <t>Specialist</t>
  </si>
  <si>
    <t>Question 4 - Which of the following best describes your current employment situation in the dental sector?</t>
  </si>
  <si>
    <t xml:space="preserve">4. Which of the following best describes your current employment situation in the dental sector? (Select all that apply) </t>
  </si>
  <si>
    <t xml:space="preserve">Dentists (%) </t>
  </si>
  <si>
    <t>Employed</t>
  </si>
  <si>
    <t>Self-employed/locum/agency</t>
  </si>
  <si>
    <t>Business owner/part owner</t>
  </si>
  <si>
    <t>In training</t>
  </si>
  <si>
    <t>On parental leave (e.g. maternity or paternity or adoption leave)</t>
  </si>
  <si>
    <t>On sick leave</t>
  </si>
  <si>
    <t>Working unpaid/pro-bono</t>
  </si>
  <si>
    <t>Not applicable</t>
  </si>
  <si>
    <t>Question 5 - Considering all dental sector work you do, on average how is your time spent between clinical and non-clinical work?</t>
  </si>
  <si>
    <t xml:space="preserve">5. Considering all dental sector work you do, on average how is your time spent between clinical and non-clinical work? </t>
  </si>
  <si>
    <t>Fully Clinical</t>
  </si>
  <si>
    <t>Predominantly Clinical (at least 75% of time spent)</t>
  </si>
  <si>
    <t>Mix of Clinical and Non-Clinical Work</t>
  </si>
  <si>
    <t>Predominantly Non-Clinical (at least 75% of time spent)</t>
  </si>
  <si>
    <t>Fully Non-Clinical</t>
  </si>
  <si>
    <t>I Don't Know</t>
  </si>
  <si>
    <t>Not Applicable</t>
  </si>
  <si>
    <t xml:space="preserve">Clinical and non-clinical provision by region </t>
  </si>
  <si>
    <t>Postcode Area</t>
  </si>
  <si>
    <t>Postcode Area Name</t>
  </si>
  <si>
    <t>UK region</t>
  </si>
  <si>
    <t>Non-clinical</t>
  </si>
  <si>
    <t>Mixed clinical / non clinical</t>
  </si>
  <si>
    <t>AB</t>
  </si>
  <si>
    <t>Aberdeen</t>
  </si>
  <si>
    <t>AL</t>
  </si>
  <si>
    <t>St. Albans</t>
  </si>
  <si>
    <t>East of England</t>
  </si>
  <si>
    <t>B</t>
  </si>
  <si>
    <t>Birmingham</t>
  </si>
  <si>
    <t>West Midlands</t>
  </si>
  <si>
    <t>BA</t>
  </si>
  <si>
    <t>Bath</t>
  </si>
  <si>
    <t>South West</t>
  </si>
  <si>
    <t>BB</t>
  </si>
  <si>
    <t>Blackburn</t>
  </si>
  <si>
    <t>North West</t>
  </si>
  <si>
    <t>BD</t>
  </si>
  <si>
    <t>Bradford</t>
  </si>
  <si>
    <t>BH</t>
  </si>
  <si>
    <t>Bournemouth</t>
  </si>
  <si>
    <t>BL</t>
  </si>
  <si>
    <t>Bolton</t>
  </si>
  <si>
    <t>BN</t>
  </si>
  <si>
    <t>Brighton</t>
  </si>
  <si>
    <t>South East</t>
  </si>
  <si>
    <t>BR</t>
  </si>
  <si>
    <t>Bromley</t>
  </si>
  <si>
    <t>Greater London</t>
  </si>
  <si>
    <t>BS</t>
  </si>
  <si>
    <t>Bristol</t>
  </si>
  <si>
    <t>BT</t>
  </si>
  <si>
    <t>Belfast</t>
  </si>
  <si>
    <t>CA</t>
  </si>
  <si>
    <t>Carlisle</t>
  </si>
  <si>
    <t>CB</t>
  </si>
  <si>
    <t>Cambridge</t>
  </si>
  <si>
    <t>CF</t>
  </si>
  <si>
    <t>Cardiff</t>
  </si>
  <si>
    <t>CH</t>
  </si>
  <si>
    <t>Chester</t>
  </si>
  <si>
    <t>CM</t>
  </si>
  <si>
    <t>Chelmsford</t>
  </si>
  <si>
    <t>CO</t>
  </si>
  <si>
    <t>Colchester</t>
  </si>
  <si>
    <t>CR</t>
  </si>
  <si>
    <t>Croydon</t>
  </si>
  <si>
    <t>CT</t>
  </si>
  <si>
    <t>Canterbury</t>
  </si>
  <si>
    <t>CV</t>
  </si>
  <si>
    <t>Coventry</t>
  </si>
  <si>
    <t>CW</t>
  </si>
  <si>
    <t>Crewe</t>
  </si>
  <si>
    <t>DA</t>
  </si>
  <si>
    <t>Dartford</t>
  </si>
  <si>
    <t>DD</t>
  </si>
  <si>
    <t>Dundee</t>
  </si>
  <si>
    <t>DE</t>
  </si>
  <si>
    <t>Derby</t>
  </si>
  <si>
    <t>East Midlands</t>
  </si>
  <si>
    <t>DG</t>
  </si>
  <si>
    <t>Dumfries</t>
  </si>
  <si>
    <t>DH</t>
  </si>
  <si>
    <t>Durham</t>
  </si>
  <si>
    <t>North East</t>
  </si>
  <si>
    <t>DL</t>
  </si>
  <si>
    <t>Darlington</t>
  </si>
  <si>
    <t>DN</t>
  </si>
  <si>
    <t>Doncaster</t>
  </si>
  <si>
    <t>DT</t>
  </si>
  <si>
    <t>Dorchester</t>
  </si>
  <si>
    <t>DY</t>
  </si>
  <si>
    <t>Dudley</t>
  </si>
  <si>
    <t>E</t>
  </si>
  <si>
    <t>East London</t>
  </si>
  <si>
    <t>EC</t>
  </si>
  <si>
    <t>East Central London</t>
  </si>
  <si>
    <t>EH</t>
  </si>
  <si>
    <t>Edinburgh</t>
  </si>
  <si>
    <t>EN</t>
  </si>
  <si>
    <t>Enfield</t>
  </si>
  <si>
    <t>EW</t>
  </si>
  <si>
    <t>EX</t>
  </si>
  <si>
    <t>Exeter</t>
  </si>
  <si>
    <t>FK</t>
  </si>
  <si>
    <t>Falkirk</t>
  </si>
  <si>
    <t>FY</t>
  </si>
  <si>
    <t>Blackpool</t>
  </si>
  <si>
    <t>G</t>
  </si>
  <si>
    <t>Glasgow</t>
  </si>
  <si>
    <t>GL</t>
  </si>
  <si>
    <t>Gloucester</t>
  </si>
  <si>
    <t>GU</t>
  </si>
  <si>
    <t>Guilford</t>
  </si>
  <si>
    <t>GY</t>
  </si>
  <si>
    <t>Guernsey</t>
  </si>
  <si>
    <t>Channel Islands</t>
  </si>
  <si>
    <t>HA</t>
  </si>
  <si>
    <t>Harrow</t>
  </si>
  <si>
    <t>HD</t>
  </si>
  <si>
    <t>Huddersfield</t>
  </si>
  <si>
    <t>HG</t>
  </si>
  <si>
    <t>Harrogate</t>
  </si>
  <si>
    <t>HP</t>
  </si>
  <si>
    <t>Hemel</t>
  </si>
  <si>
    <t>HR</t>
  </si>
  <si>
    <t>Hereford</t>
  </si>
  <si>
    <t>HS</t>
  </si>
  <si>
    <t>Comhairle nan Eilean Siar</t>
  </si>
  <si>
    <t>HU</t>
  </si>
  <si>
    <t>Hull</t>
  </si>
  <si>
    <t>HX</t>
  </si>
  <si>
    <t>Halifax</t>
  </si>
  <si>
    <t>IG</t>
  </si>
  <si>
    <t>Ilford</t>
  </si>
  <si>
    <t>IM</t>
  </si>
  <si>
    <t>Isle of Man</t>
  </si>
  <si>
    <t>IP</t>
  </si>
  <si>
    <t>Ipswich</t>
  </si>
  <si>
    <t>IV</t>
  </si>
  <si>
    <t>Inverness</t>
  </si>
  <si>
    <t>JE</t>
  </si>
  <si>
    <t>Jersey</t>
  </si>
  <si>
    <t>KA</t>
  </si>
  <si>
    <t>Kilmarnock</t>
  </si>
  <si>
    <t>KT</t>
  </si>
  <si>
    <t>Kingston</t>
  </si>
  <si>
    <t>KW</t>
  </si>
  <si>
    <t>Kirkwall</t>
  </si>
  <si>
    <t>KY</t>
  </si>
  <si>
    <t>Kirkaldy</t>
  </si>
  <si>
    <t>L</t>
  </si>
  <si>
    <t>Liverpool</t>
  </si>
  <si>
    <t>LA</t>
  </si>
  <si>
    <t>Lancaster</t>
  </si>
  <si>
    <t>LD</t>
  </si>
  <si>
    <t>Llandrindod</t>
  </si>
  <si>
    <t>LE</t>
  </si>
  <si>
    <t>Leicester</t>
  </si>
  <si>
    <t>LL</t>
  </si>
  <si>
    <t>Llandudno</t>
  </si>
  <si>
    <t>LN</t>
  </si>
  <si>
    <t>Lincoln</t>
  </si>
  <si>
    <t>LS</t>
  </si>
  <si>
    <t>Leeds</t>
  </si>
  <si>
    <t>LU</t>
  </si>
  <si>
    <t>Luton</t>
  </si>
  <si>
    <t>M</t>
  </si>
  <si>
    <t>Manchester</t>
  </si>
  <si>
    <t>ME</t>
  </si>
  <si>
    <t>Medway</t>
  </si>
  <si>
    <t>MK</t>
  </si>
  <si>
    <t>Milton Keynes</t>
  </si>
  <si>
    <t>ML</t>
  </si>
  <si>
    <t>Motherwell</t>
  </si>
  <si>
    <t>N</t>
  </si>
  <si>
    <t>North London</t>
  </si>
  <si>
    <t>NC</t>
  </si>
  <si>
    <t>North Central London</t>
  </si>
  <si>
    <t>NE</t>
  </si>
  <si>
    <t>Newcastle</t>
  </si>
  <si>
    <t>NG</t>
  </si>
  <si>
    <t>Nottingham</t>
  </si>
  <si>
    <t>NN</t>
  </si>
  <si>
    <t>Northampton</t>
  </si>
  <si>
    <t>NP</t>
  </si>
  <si>
    <t>Newport</t>
  </si>
  <si>
    <t>NR</t>
  </si>
  <si>
    <t>Norwich</t>
  </si>
  <si>
    <t>NW</t>
  </si>
  <si>
    <t>North West London</t>
  </si>
  <si>
    <t>OL</t>
  </si>
  <si>
    <t>Oldham</t>
  </si>
  <si>
    <t>OX</t>
  </si>
  <si>
    <t>Oxford</t>
  </si>
  <si>
    <t>PA</t>
  </si>
  <si>
    <t>Paisley</t>
  </si>
  <si>
    <t>PE</t>
  </si>
  <si>
    <t>Peterborough</t>
  </si>
  <si>
    <t>PH</t>
  </si>
  <si>
    <t>Perth</t>
  </si>
  <si>
    <t>PL</t>
  </si>
  <si>
    <t>Plymouth</t>
  </si>
  <si>
    <t>PO</t>
  </si>
  <si>
    <t>Portsmouth</t>
  </si>
  <si>
    <t>PR</t>
  </si>
  <si>
    <t>Preston</t>
  </si>
  <si>
    <t>RG</t>
  </si>
  <si>
    <t>Reading</t>
  </si>
  <si>
    <t>RH</t>
  </si>
  <si>
    <t>Redhill</t>
  </si>
  <si>
    <t>RM</t>
  </si>
  <si>
    <t>Romford</t>
  </si>
  <si>
    <t>S</t>
  </si>
  <si>
    <t>Sheffield</t>
  </si>
  <si>
    <t>SA</t>
  </si>
  <si>
    <t>Swansea</t>
  </si>
  <si>
    <t>SE</t>
  </si>
  <si>
    <t>South East London</t>
  </si>
  <si>
    <t>SG</t>
  </si>
  <si>
    <t>Stevenage</t>
  </si>
  <si>
    <t>SK</t>
  </si>
  <si>
    <t>Stockport</t>
  </si>
  <si>
    <t>SL</t>
  </si>
  <si>
    <t>Slough</t>
  </si>
  <si>
    <t>SM</t>
  </si>
  <si>
    <t>Sutton</t>
  </si>
  <si>
    <t>SN</t>
  </si>
  <si>
    <t>Swindon</t>
  </si>
  <si>
    <t>SO</t>
  </si>
  <si>
    <t>Southampton</t>
  </si>
  <si>
    <t>SP</t>
  </si>
  <si>
    <t>Salisbury</t>
  </si>
  <si>
    <t>SR</t>
  </si>
  <si>
    <t>Sunderland</t>
  </si>
  <si>
    <t>SS</t>
  </si>
  <si>
    <t>Southend</t>
  </si>
  <si>
    <t>ST</t>
  </si>
  <si>
    <t>Stoke on Trent</t>
  </si>
  <si>
    <t>SW</t>
  </si>
  <si>
    <t>South West London</t>
  </si>
  <si>
    <t>SY</t>
  </si>
  <si>
    <t>Shrewsbury</t>
  </si>
  <si>
    <t>TA</t>
  </si>
  <si>
    <t>Taunton</t>
  </si>
  <si>
    <t>TD</t>
  </si>
  <si>
    <t>Galashiels</t>
  </si>
  <si>
    <t>TF</t>
  </si>
  <si>
    <t>Telford</t>
  </si>
  <si>
    <t>TN</t>
  </si>
  <si>
    <t>Tonbridge</t>
  </si>
  <si>
    <t>TQ</t>
  </si>
  <si>
    <t>Torquay</t>
  </si>
  <si>
    <t>TR</t>
  </si>
  <si>
    <t>Truro</t>
  </si>
  <si>
    <t>TS</t>
  </si>
  <si>
    <t>Cleveland</t>
  </si>
  <si>
    <t>TW</t>
  </si>
  <si>
    <t>Twickenham</t>
  </si>
  <si>
    <t>UB</t>
  </si>
  <si>
    <t>Southall</t>
  </si>
  <si>
    <t>W</t>
  </si>
  <si>
    <t>West London</t>
  </si>
  <si>
    <t>WA</t>
  </si>
  <si>
    <t>Warrington</t>
  </si>
  <si>
    <t>WB</t>
  </si>
  <si>
    <t>Western Central London</t>
  </si>
  <si>
    <t>WC</t>
  </si>
  <si>
    <t>WD</t>
  </si>
  <si>
    <t>Watford</t>
  </si>
  <si>
    <t>WF</t>
  </si>
  <si>
    <t>Wakefield</t>
  </si>
  <si>
    <t>WG</t>
  </si>
  <si>
    <t>WH</t>
  </si>
  <si>
    <t>WK</t>
  </si>
  <si>
    <t>WN</t>
  </si>
  <si>
    <t>Wigan</t>
  </si>
  <si>
    <t>WR</t>
  </si>
  <si>
    <t>Worcester</t>
  </si>
  <si>
    <t>WS</t>
  </si>
  <si>
    <t>Walsall</t>
  </si>
  <si>
    <t>WT</t>
  </si>
  <si>
    <t>WU</t>
  </si>
  <si>
    <t>WV</t>
  </si>
  <si>
    <t>Wolverhampton</t>
  </si>
  <si>
    <t>WW</t>
  </si>
  <si>
    <t>YO</t>
  </si>
  <si>
    <t>York</t>
  </si>
  <si>
    <t>ZE</t>
  </si>
  <si>
    <t>Shetland</t>
  </si>
  <si>
    <r>
      <t xml:space="preserve">Those registrants who answered </t>
    </r>
    <r>
      <rPr>
        <i/>
        <sz val="12"/>
        <rFont val="Arial"/>
        <family val="2"/>
      </rPr>
      <t>'prefer not to say</t>
    </r>
    <r>
      <rPr>
        <sz val="12"/>
        <rFont val="Arial"/>
        <family val="2"/>
      </rPr>
      <t>’, left the postcode question blank, or provided a postcode that could not be matched to a correct Postcode Area have been excluded from analysis. 
Therefore, the number we were able to use for this analysis is less than the total number of responses received overall.</t>
    </r>
  </si>
  <si>
    <t xml:space="preserve">Until June 2024, district level postcodes (e.g. PO23 XXX), not full postcode, were collected. This question was updated in June 2024 to request that full postcodes be entered. </t>
  </si>
  <si>
    <t>Postcode Area Name = This name is just an administrative centre. The count will include all Postcode Areas beginning with the first 2 letters, not just those in the administrative centre</t>
  </si>
  <si>
    <t>Question 6 - How many hours do you normally work a week as a dental professional?</t>
  </si>
  <si>
    <r>
      <t>6. How many hours do you normally work a week as a dental professional?</t>
    </r>
    <r>
      <rPr>
        <b/>
        <sz val="12"/>
        <color rgb="FFFF0000"/>
        <rFont val="Arial"/>
        <family val="2"/>
      </rPr>
      <t xml:space="preserve"> </t>
    </r>
  </si>
  <si>
    <t>None</t>
  </si>
  <si>
    <t>1 up to 10 hours</t>
  </si>
  <si>
    <t>More than 10 up to 20 hours</t>
  </si>
  <si>
    <t>More than 20 up to 30 hours</t>
  </si>
  <si>
    <t>More than 30 hours up to 40 hours</t>
  </si>
  <si>
    <t>More than 40 hours up to 50 hours</t>
  </si>
  <si>
    <t>More than 50 up to 60 hours</t>
  </si>
  <si>
    <t>More than 60 hours</t>
  </si>
  <si>
    <t>Question 7 - Which dental setting/s do you work in?</t>
  </si>
  <si>
    <t xml:space="preserve">7. Which dental setting/s do you work in? (Select all that apply) </t>
  </si>
  <si>
    <t>Armed forces</t>
  </si>
  <si>
    <t>Community dental service</t>
  </si>
  <si>
    <t>Dental hospital</t>
  </si>
  <si>
    <t>General dental practice</t>
  </si>
  <si>
    <t>In education/training as a member of staff</t>
  </si>
  <si>
    <t>In education/training as a student</t>
  </si>
  <si>
    <t>Laboratory</t>
  </si>
  <si>
    <t>Non-Clinical (e.g. local authority, regulator, professional body, national/regional body)</t>
  </si>
  <si>
    <t>Oral public health</t>
  </si>
  <si>
    <t>Other hospital settings</t>
  </si>
  <si>
    <t>Researcher/academic</t>
  </si>
  <si>
    <t>Specialist dental practice</t>
  </si>
  <si>
    <t>Question 8 - How many places of work do you commonly work in?</t>
  </si>
  <si>
    <t>8. How many places of work do you commonly work in?</t>
  </si>
  <si>
    <t>7+</t>
  </si>
  <si>
    <t>Question 9 - Considering all dental sector work you do, which of the following best describes the type of dental care you most commonly provide?</t>
  </si>
  <si>
    <t>9. Considering all dental sector work you do, which of the following best describes the type of dental care you most commonly provide?</t>
  </si>
  <si>
    <t>Fully NHS, no private dental care</t>
  </si>
  <si>
    <t>Predominantly NHS dental care (at least 75% of time spent on NHS care)</t>
  </si>
  <si>
    <t>Mix of NHS and private dental care</t>
  </si>
  <si>
    <t>Predominantly private dental care (at least 75% of time spent on private care)</t>
  </si>
  <si>
    <t>Fully private, no NHS dental care</t>
  </si>
  <si>
    <t>I don't know</t>
  </si>
  <si>
    <t>All</t>
  </si>
  <si>
    <t xml:space="preserve">Type of dental care provided by region </t>
  </si>
  <si>
    <t>Q9_AreaOfWork</t>
  </si>
  <si>
    <t>DCP_Title</t>
  </si>
  <si>
    <t>Clinical Dental Technician</t>
  </si>
  <si>
    <t>Dental Hygienist</t>
  </si>
  <si>
    <t>Dental Nurse</t>
  </si>
  <si>
    <t>Dental Technician</t>
  </si>
  <si>
    <t>Dental Therapist</t>
  </si>
  <si>
    <t>Orthodontic Therapist</t>
  </si>
  <si>
    <t>Outside the UK and UK Countries</t>
  </si>
  <si>
    <t>All DCP Titles</t>
  </si>
  <si>
    <t>Snapshot_DateKey</t>
  </si>
  <si>
    <t>Question</t>
  </si>
  <si>
    <t>RegistrationType_Name</t>
  </si>
  <si>
    <t>Q8_TypeDentalcareProvided_Grouped</t>
  </si>
  <si>
    <t>custom_sort</t>
  </si>
  <si>
    <t>Question_Answers</t>
  </si>
  <si>
    <t>Total_Display_Suppressed</t>
  </si>
  <si>
    <t>Clinical_Display_Suppressed</t>
  </si>
  <si>
    <t>Non_Display_Suppressed</t>
  </si>
  <si>
    <t>Mix_Display_Suppressed</t>
  </si>
  <si>
    <t>Other_Display_Suppressed</t>
  </si>
  <si>
    <t>'98.9%</t>
  </si>
  <si>
    <t>'99.2%</t>
  </si>
  <si>
    <t>'96.2%</t>
  </si>
  <si>
    <t>'99%</t>
  </si>
  <si>
    <t>'84.2%</t>
  </si>
  <si>
    <t>'98.8%</t>
  </si>
  <si>
    <t>'100%</t>
  </si>
  <si>
    <t>'...</t>
  </si>
  <si>
    <t>'72.7%</t>
  </si>
  <si>
    <t>'93.5%</t>
  </si>
  <si>
    <t>'85%</t>
  </si>
  <si>
    <t>'60.1%</t>
  </si>
  <si>
    <t>'95.1%</t>
  </si>
  <si>
    <t>'37.5%</t>
  </si>
  <si>
    <t>'99.4%</t>
  </si>
  <si>
    <t>'94.9%</t>
  </si>
  <si>
    <t>'66.7%</t>
  </si>
  <si>
    <t>'99.3%</t>
  </si>
  <si>
    <t>'96.3%</t>
  </si>
  <si>
    <t>'83.6%</t>
  </si>
  <si>
    <t>'99.5%</t>
  </si>
  <si>
    <t>'97.7%</t>
  </si>
  <si>
    <t>'84.6%</t>
  </si>
  <si>
    <t>'0.9%</t>
  </si>
  <si>
    <t>'0.6%</t>
  </si>
  <si>
    <t>'3.1%</t>
  </si>
  <si>
    <t>'0.8%</t>
  </si>
  <si>
    <t>'10.5%</t>
  </si>
  <si>
    <t>'1%</t>
  </si>
  <si>
    <t>'</t>
  </si>
  <si>
    <t>'0.5%</t>
  </si>
  <si>
    <t>'27.8%</t>
  </si>
  <si>
    <t>'2.9%</t>
  </si>
  <si>
    <t>'10.9%</t>
  </si>
  <si>
    <t>'0.7%</t>
  </si>
  <si>
    <t>'0.1%</t>
  </si>
  <si>
    <t>'0%</t>
  </si>
  <si>
    <t>'3.2%</t>
  </si>
  <si>
    <t>'31.2%</t>
  </si>
  <si>
    <t>'52.3%</t>
  </si>
  <si>
    <t>'3%</t>
  </si>
  <si>
    <t>'26394</t>
  </si>
  <si>
    <t>'22642</t>
  </si>
  <si>
    <t>'781</t>
  </si>
  <si>
    <t>'2495</t>
  </si>
  <si>
    <t>'476</t>
  </si>
  <si>
    <t>'1261</t>
  </si>
  <si>
    <t>'1089</t>
  </si>
  <si>
    <t>'48</t>
  </si>
  <si>
    <t>'113</t>
  </si>
  <si>
    <t>'11</t>
  </si>
  <si>
    <t>'165</t>
  </si>
  <si>
    <t>'126</t>
  </si>
  <si>
    <t>'15</t>
  </si>
  <si>
    <t>'20</t>
  </si>
  <si>
    <t>'301</t>
  </si>
  <si>
    <t>'103</t>
  </si>
  <si>
    <t>'9</t>
  </si>
  <si>
    <t>'13</t>
  </si>
  <si>
    <t>'176</t>
  </si>
  <si>
    <t>'3434</t>
  </si>
  <si>
    <t>'2952</t>
  </si>
  <si>
    <t>'117</t>
  </si>
  <si>
    <t>'329</t>
  </si>
  <si>
    <t>'36</t>
  </si>
  <si>
    <t>'32356</t>
  </si>
  <si>
    <t>'27819</t>
  </si>
  <si>
    <t>'964</t>
  </si>
  <si>
    <t>'3042</t>
  </si>
  <si>
    <t>'531</t>
  </si>
  <si>
    <t>'1532</t>
  </si>
  <si>
    <t>'1319</t>
  </si>
  <si>
    <t>'68</t>
  </si>
  <si>
    <t>'132</t>
  </si>
  <si>
    <t>'99.1%</t>
  </si>
  <si>
    <t>'97.5%</t>
  </si>
  <si>
    <t>'98.6%</t>
  </si>
  <si>
    <t>'88.7%</t>
  </si>
  <si>
    <t>'90%</t>
  </si>
  <si>
    <t>'96.9%</t>
  </si>
  <si>
    <t>'89.2%</t>
  </si>
  <si>
    <t>'1.1%</t>
  </si>
  <si>
    <t>'1.2%</t>
  </si>
  <si>
    <t>'5932</t>
  </si>
  <si>
    <t>'5098</t>
  </si>
  <si>
    <t>'120</t>
  </si>
  <si>
    <t>'652</t>
  </si>
  <si>
    <t>'62</t>
  </si>
  <si>
    <t>'346</t>
  </si>
  <si>
    <t>'309</t>
  </si>
  <si>
    <t>'27</t>
  </si>
  <si>
    <t>'29</t>
  </si>
  <si>
    <t>'19</t>
  </si>
  <si>
    <t>'6</t>
  </si>
  <si>
    <t>'755</t>
  </si>
  <si>
    <t>'655</t>
  </si>
  <si>
    <t>'8</t>
  </si>
  <si>
    <t>'87</t>
  </si>
  <si>
    <t>'7241</t>
  </si>
  <si>
    <t>'6256</t>
  </si>
  <si>
    <t>'129</t>
  </si>
  <si>
    <t>'782</t>
  </si>
  <si>
    <t>'74</t>
  </si>
  <si>
    <t>'272</t>
  </si>
  <si>
    <t>'238</t>
  </si>
  <si>
    <t>'26</t>
  </si>
  <si>
    <t>'92%</t>
  </si>
  <si>
    <t>'98.4%</t>
  </si>
  <si>
    <t>'98.1%</t>
  </si>
  <si>
    <t>'81.3%</t>
  </si>
  <si>
    <t>'83.3%</t>
  </si>
  <si>
    <t>'93%</t>
  </si>
  <si>
    <t>'97%</t>
  </si>
  <si>
    <t>'92.9%</t>
  </si>
  <si>
    <t>'2.5%</t>
  </si>
  <si>
    <t>'10028</t>
  </si>
  <si>
    <t>'8900</t>
  </si>
  <si>
    <t>'244</t>
  </si>
  <si>
    <t>'797</t>
  </si>
  <si>
    <t>'494</t>
  </si>
  <si>
    <t>'426</t>
  </si>
  <si>
    <t>'55</t>
  </si>
  <si>
    <t>'14</t>
  </si>
  <si>
    <t>'10</t>
  </si>
  <si>
    <t>'16</t>
  </si>
  <si>
    <t>'12</t>
  </si>
  <si>
    <t>'2024</t>
  </si>
  <si>
    <t>'1786</t>
  </si>
  <si>
    <t>'57</t>
  </si>
  <si>
    <t>'172</t>
  </si>
  <si>
    <t>'13169</t>
  </si>
  <si>
    <t>'11652</t>
  </si>
  <si>
    <t>'338</t>
  </si>
  <si>
    <t>'1081</t>
  </si>
  <si>
    <t>'98</t>
  </si>
  <si>
    <t>'686</t>
  </si>
  <si>
    <t>'593</t>
  </si>
  <si>
    <t>'90.3%</t>
  </si>
  <si>
    <t>'96.7%</t>
  </si>
  <si>
    <t>'92.3%</t>
  </si>
  <si>
    <t>'79.4%</t>
  </si>
  <si>
    <t>'44.4%</t>
  </si>
  <si>
    <t>'92.6%</t>
  </si>
  <si>
    <t>'36.8%</t>
  </si>
  <si>
    <t>'88%</t>
  </si>
  <si>
    <t>'50%</t>
  </si>
  <si>
    <t>'90.5%</t>
  </si>
  <si>
    <t>'93.6%</t>
  </si>
  <si>
    <t>'78.2%</t>
  </si>
  <si>
    <t>'6.6%</t>
  </si>
  <si>
    <t>'2.3%</t>
  </si>
  <si>
    <t>'5%</t>
  </si>
  <si>
    <t>'14.1%</t>
  </si>
  <si>
    <t>'2.4%</t>
  </si>
  <si>
    <t>'4.2%</t>
  </si>
  <si>
    <t>'15.1%</t>
  </si>
  <si>
    <t>'1.9%</t>
  </si>
  <si>
    <t>'3.4%</t>
  </si>
  <si>
    <t>'52.6%</t>
  </si>
  <si>
    <t>'1.6%</t>
  </si>
  <si>
    <t>'801</t>
  </si>
  <si>
    <t>'303</t>
  </si>
  <si>
    <t>'181</t>
  </si>
  <si>
    <t>'262</t>
  </si>
  <si>
    <t>'28</t>
  </si>
  <si>
    <t>'21</t>
  </si>
  <si>
    <t>'17</t>
  </si>
  <si>
    <t>'205</t>
  </si>
  <si>
    <t>'171</t>
  </si>
  <si>
    <t>'92</t>
  </si>
  <si>
    <t>'22</t>
  </si>
  <si>
    <t>'39</t>
  </si>
  <si>
    <t>'928</t>
  </si>
  <si>
    <t>'336</t>
  </si>
  <si>
    <t>'236</t>
  </si>
  <si>
    <t>'71</t>
  </si>
  <si>
    <t>'285</t>
  </si>
  <si>
    <t>'43</t>
  </si>
  <si>
    <t>'97.1%</t>
  </si>
  <si>
    <t>'97.3%</t>
  </si>
  <si>
    <t>'86.5%</t>
  </si>
  <si>
    <t>'0.4%</t>
  </si>
  <si>
    <t>'2.7%</t>
  </si>
  <si>
    <t>'8.1%</t>
  </si>
  <si>
    <t>'9633</t>
  </si>
  <si>
    <t>'8341</t>
  </si>
  <si>
    <t>'991</t>
  </si>
  <si>
    <t>'65</t>
  </si>
  <si>
    <t>'393</t>
  </si>
  <si>
    <t>'350</t>
  </si>
  <si>
    <t>'31</t>
  </si>
  <si>
    <t>'105</t>
  </si>
  <si>
    <t>'88</t>
  </si>
  <si>
    <t>'60</t>
  </si>
  <si>
    <t>'51</t>
  </si>
  <si>
    <t>'563</t>
  </si>
  <si>
    <t>'489</t>
  </si>
  <si>
    <t>'59</t>
  </si>
  <si>
    <t>'11018</t>
  </si>
  <si>
    <t>'9575</t>
  </si>
  <si>
    <t>'261</t>
  </si>
  <si>
    <t>'1108</t>
  </si>
  <si>
    <t>'474</t>
  </si>
  <si>
    <t>'93.8%</t>
  </si>
  <si>
    <t>'2.2%</t>
  </si>
  <si>
    <t>'1.3%</t>
  </si>
  <si>
    <t>'17.4%</t>
  </si>
  <si>
    <t>'11.6%</t>
  </si>
  <si>
    <t>'3.6%</t>
  </si>
  <si>
    <t>'80.9%</t>
  </si>
  <si>
    <t>'77%</t>
  </si>
  <si>
    <t>'88.8%</t>
  </si>
  <si>
    <t>'10.7%</t>
  </si>
  <si>
    <t>'9.9%</t>
  </si>
  <si>
    <t>'24.4%</t>
  </si>
  <si>
    <t>'9.6%</t>
  </si>
  <si>
    <t>'1.5%</t>
  </si>
  <si>
    <t>'95.3%</t>
  </si>
  <si>
    <t>'98.2%</t>
  </si>
  <si>
    <t>'52.2%</t>
  </si>
  <si>
    <t>'95.7%</t>
  </si>
  <si>
    <t>'76.9%</t>
  </si>
  <si>
    <t>'7.2%</t>
  </si>
  <si>
    <t>'3.9%</t>
  </si>
  <si>
    <t>'4.7%</t>
  </si>
  <si>
    <t>'3.7%</t>
  </si>
  <si>
    <t>'2.1%</t>
  </si>
  <si>
    <t>'12.2%</t>
  </si>
  <si>
    <t>'0.2%</t>
  </si>
  <si>
    <t>'2%</t>
  </si>
  <si>
    <t>'14.5%</t>
  </si>
  <si>
    <t>'97.2%</t>
  </si>
  <si>
    <t>'98.7%</t>
  </si>
  <si>
    <t>'73.2%</t>
  </si>
  <si>
    <t>'95.2%</t>
  </si>
  <si>
    <t>'86.8%</t>
  </si>
  <si>
    <t>'11.5%</t>
  </si>
  <si>
    <t>'6.7%</t>
  </si>
  <si>
    <t>'15.9%</t>
  </si>
  <si>
    <t>'8%</t>
  </si>
  <si>
    <t>'4.3%</t>
  </si>
  <si>
    <t>'87.3%</t>
  </si>
  <si>
    <t>'89.7%</t>
  </si>
  <si>
    <t>'51.1%</t>
  </si>
  <si>
    <t>'88.1%</t>
  </si>
  <si>
    <t>'80%</t>
  </si>
  <si>
    <t>Outside the UK</t>
  </si>
  <si>
    <t>'26426</t>
  </si>
  <si>
    <t>'22646</t>
  </si>
  <si>
    <t>'803</t>
  </si>
  <si>
    <t>'2499</t>
  </si>
  <si>
    <t>'478</t>
  </si>
  <si>
    <t>'1290</t>
  </si>
  <si>
    <t>'1092</t>
  </si>
  <si>
    <t>'69</t>
  </si>
  <si>
    <t>'116</t>
  </si>
  <si>
    <t>'3462</t>
  </si>
  <si>
    <t>'2953</t>
  </si>
  <si>
    <t>'138</t>
  </si>
  <si>
    <t>'333</t>
  </si>
  <si>
    <t>'38</t>
  </si>
  <si>
    <t>'32621</t>
  </si>
  <si>
    <t>'28002</t>
  </si>
  <si>
    <t>'1014</t>
  </si>
  <si>
    <t>'3069</t>
  </si>
  <si>
    <t>'536</t>
  </si>
  <si>
    <t>'1563</t>
  </si>
  <si>
    <t>'1323</t>
  </si>
  <si>
    <t>'90</t>
  </si>
  <si>
    <t>'135</t>
  </si>
  <si>
    <t>'91.9%</t>
  </si>
  <si>
    <t>'98.5%</t>
  </si>
  <si>
    <t>'1.8%</t>
  </si>
  <si>
    <t>'81.2%</t>
  </si>
  <si>
    <t>'86.3%</t>
  </si>
  <si>
    <t>'82.3%</t>
  </si>
  <si>
    <t>'83.8%</t>
  </si>
  <si>
    <t>'14.7%</t>
  </si>
  <si>
    <t>'13.4%</t>
  </si>
  <si>
    <t>'4.9%</t>
  </si>
  <si>
    <t>'93.3%</t>
  </si>
  <si>
    <t>'10.3%</t>
  </si>
  <si>
    <t>'10.4%</t>
  </si>
  <si>
    <t>'5.8%</t>
  </si>
  <si>
    <t>'11%</t>
  </si>
  <si>
    <t>'3.8%</t>
  </si>
  <si>
    <t>'3.3%</t>
  </si>
  <si>
    <t>'83.1%</t>
  </si>
  <si>
    <t>'86.6%</t>
  </si>
  <si>
    <t>'75%</t>
  </si>
  <si>
    <t>'5938</t>
  </si>
  <si>
    <t>'124</t>
  </si>
  <si>
    <t>'654</t>
  </si>
  <si>
    <t>'352</t>
  </si>
  <si>
    <t>'761</t>
  </si>
  <si>
    <t>'89</t>
  </si>
  <si>
    <t>'7305</t>
  </si>
  <si>
    <t>'6300</t>
  </si>
  <si>
    <t>'139</t>
  </si>
  <si>
    <t>'792</t>
  </si>
  <si>
    <t>'278</t>
  </si>
  <si>
    <t>'98%</t>
  </si>
  <si>
    <t>'75.8%</t>
  </si>
  <si>
    <t>'76%</t>
  </si>
  <si>
    <t>'71.1%</t>
  </si>
  <si>
    <t>'73.4%</t>
  </si>
  <si>
    <t>'6.5%</t>
  </si>
  <si>
    <t>'6.4%</t>
  </si>
  <si>
    <t>'5.1%</t>
  </si>
  <si>
    <t>'15.3%</t>
  </si>
  <si>
    <t>'16.6%</t>
  </si>
  <si>
    <t>'15.8%</t>
  </si>
  <si>
    <t>'5.2%</t>
  </si>
  <si>
    <t>'8.5%</t>
  </si>
  <si>
    <t>'5.7%</t>
  </si>
  <si>
    <t>'93.2%</t>
  </si>
  <si>
    <t>'10030</t>
  </si>
  <si>
    <t>'8902</t>
  </si>
  <si>
    <t>'495</t>
  </si>
  <si>
    <t>'427</t>
  </si>
  <si>
    <t>'2025</t>
  </si>
  <si>
    <t>'1787</t>
  </si>
  <si>
    <t>'13232</t>
  </si>
  <si>
    <t>'11705</t>
  </si>
  <si>
    <t>'343</t>
  </si>
  <si>
    <t>'1086</t>
  </si>
  <si>
    <t>'688</t>
  </si>
  <si>
    <t>'595</t>
  </si>
  <si>
    <t>'87.7%</t>
  </si>
  <si>
    <t>'20.5%</t>
  </si>
  <si>
    <t>'20.6%</t>
  </si>
  <si>
    <t>'13.5%</t>
  </si>
  <si>
    <t>'88.3%</t>
  </si>
  <si>
    <t>'69.6%</t>
  </si>
  <si>
    <t>'77.5%</t>
  </si>
  <si>
    <t>'25%</t>
  </si>
  <si>
    <t>'30.3%</t>
  </si>
  <si>
    <t>'43.2%</t>
  </si>
  <si>
    <t>'41.2%</t>
  </si>
  <si>
    <t>'15%</t>
  </si>
  <si>
    <t>'21.2%</t>
  </si>
  <si>
    <t>'17.6%</t>
  </si>
  <si>
    <t>'74.8%</t>
  </si>
  <si>
    <t>'90.9%</t>
  </si>
  <si>
    <t>'61.5%</t>
  </si>
  <si>
    <t>'77.3%</t>
  </si>
  <si>
    <t>'9.5%</t>
  </si>
  <si>
    <t>'6.9%</t>
  </si>
  <si>
    <t>'8.4%</t>
  </si>
  <si>
    <t>'4.5%</t>
  </si>
  <si>
    <t>'7.3%</t>
  </si>
  <si>
    <t>'45%</t>
  </si>
  <si>
    <t>'60%</t>
  </si>
  <si>
    <t>'27.3%</t>
  </si>
  <si>
    <t>'818</t>
  </si>
  <si>
    <t>'304</t>
  </si>
  <si>
    <t>'195</t>
  </si>
  <si>
    <t>'264</t>
  </si>
  <si>
    <t>'44</t>
  </si>
  <si>
    <t>'34</t>
  </si>
  <si>
    <t>'107</t>
  </si>
  <si>
    <t>'52</t>
  </si>
  <si>
    <t>'260</t>
  </si>
  <si>
    <t>'290</t>
  </si>
  <si>
    <t>'33</t>
  </si>
  <si>
    <t>'7</t>
  </si>
  <si>
    <t>'95.4%</t>
  </si>
  <si>
    <t>'2.8%</t>
  </si>
  <si>
    <t>'86.4%</t>
  </si>
  <si>
    <t>'88.5%</t>
  </si>
  <si>
    <t>'87.8%</t>
  </si>
  <si>
    <t>'12.3%</t>
  </si>
  <si>
    <t>'95.5%</t>
  </si>
  <si>
    <t>'53.8%</t>
  </si>
  <si>
    <t>'3.5%</t>
  </si>
  <si>
    <t>'94.6%</t>
  </si>
  <si>
    <t>'52.9%</t>
  </si>
  <si>
    <t>'85.2%</t>
  </si>
  <si>
    <t>'4.8%</t>
  </si>
  <si>
    <t>'5.3%</t>
  </si>
  <si>
    <t>'87.5%</t>
  </si>
  <si>
    <t>'9640</t>
  </si>
  <si>
    <t>'8342</t>
  </si>
  <si>
    <t>'240</t>
  </si>
  <si>
    <t>'993</t>
  </si>
  <si>
    <t>'399</t>
  </si>
  <si>
    <t>'351</t>
  </si>
  <si>
    <t>'32</t>
  </si>
  <si>
    <t>'569</t>
  </si>
  <si>
    <t>'61</t>
  </si>
  <si>
    <t>'11120</t>
  </si>
  <si>
    <t>'9654</t>
  </si>
  <si>
    <t>'1120</t>
  </si>
  <si>
    <t>'537</t>
  </si>
  <si>
    <t>'475</t>
  </si>
  <si>
    <t>'18</t>
  </si>
  <si>
    <t>'40</t>
  </si>
  <si>
    <t>NULL</t>
  </si>
  <si>
    <t>'1.7%</t>
  </si>
  <si>
    <t>'0.3%</t>
  </si>
  <si>
    <t>'81%</t>
  </si>
  <si>
    <t>'82.5%</t>
  </si>
  <si>
    <t>'90.7%</t>
  </si>
  <si>
    <t>'81.4%</t>
  </si>
  <si>
    <t>'14.4%</t>
  </si>
  <si>
    <t>'73%</t>
  </si>
  <si>
    <t>'46.5%</t>
  </si>
  <si>
    <t>'76.7%</t>
  </si>
  <si>
    <t>'92.8%</t>
  </si>
  <si>
    <t>'76.1%</t>
  </si>
  <si>
    <t>'79%</t>
  </si>
  <si>
    <t>'89.1%</t>
  </si>
  <si>
    <t>'90.2%</t>
  </si>
  <si>
    <t>'80.5%</t>
  </si>
  <si>
    <t>'81.8%</t>
  </si>
  <si>
    <t>'8.8%</t>
  </si>
  <si>
    <t>'7.9%</t>
  </si>
  <si>
    <t>'14%</t>
  </si>
  <si>
    <t>'15.7%</t>
  </si>
  <si>
    <t>'5.5%</t>
  </si>
  <si>
    <t>'18.6%</t>
  </si>
  <si>
    <t>'21.4%</t>
  </si>
  <si>
    <t>'35%</t>
  </si>
  <si>
    <t>'11.7%</t>
  </si>
  <si>
    <t>'16.2%</t>
  </si>
  <si>
    <t>'18.8%</t>
  </si>
  <si>
    <t>'7.5%</t>
  </si>
  <si>
    <t>'16.5%</t>
  </si>
  <si>
    <t>'8.2%</t>
  </si>
  <si>
    <t>'5.9%</t>
  </si>
  <si>
    <t>'45.2%</t>
  </si>
  <si>
    <t>'69.3%</t>
  </si>
  <si>
    <t>'6%</t>
  </si>
  <si>
    <t>'89.9%</t>
  </si>
  <si>
    <t>'90.6%</t>
  </si>
  <si>
    <t>'55.2%</t>
  </si>
  <si>
    <t>'68.4%</t>
  </si>
  <si>
    <t>'94.7%</t>
  </si>
  <si>
    <t>'91.2%</t>
  </si>
  <si>
    <t>'87.6%</t>
  </si>
  <si>
    <t>'85.8%</t>
  </si>
  <si>
    <t>'88.6%</t>
  </si>
  <si>
    <t>'13%</t>
  </si>
  <si>
    <t>'4.6%</t>
  </si>
  <si>
    <t>'34.5%</t>
  </si>
  <si>
    <t>'7%</t>
  </si>
  <si>
    <t>'12%</t>
  </si>
  <si>
    <t>'23.1%</t>
  </si>
  <si>
    <t>'78.7%</t>
  </si>
  <si>
    <t>'72.6%</t>
  </si>
  <si>
    <t>'67.3%</t>
  </si>
  <si>
    <t>'64.3%</t>
  </si>
  <si>
    <t>'70%</t>
  </si>
  <si>
    <t>'68.8%</t>
  </si>
  <si>
    <t>'78.9%</t>
  </si>
  <si>
    <t>'72.1%</t>
  </si>
  <si>
    <t>'87%</t>
  </si>
  <si>
    <t>'78.4%</t>
  </si>
  <si>
    <t>'71.9%</t>
  </si>
  <si>
    <t>'87.2%</t>
  </si>
  <si>
    <t>'75.9%</t>
  </si>
  <si>
    <t>'67.7%</t>
  </si>
  <si>
    <t>'11.9%</t>
  </si>
  <si>
    <t>'26%</t>
  </si>
  <si>
    <t>'32.7%</t>
  </si>
  <si>
    <t>'11.3%</t>
  </si>
  <si>
    <t>'9.7%</t>
  </si>
  <si>
    <t>'20.1%</t>
  </si>
  <si>
    <t>'26.9%</t>
  </si>
  <si>
    <t>'11.8%</t>
  </si>
  <si>
    <t>'32.3%</t>
  </si>
  <si>
    <t>'82.6%</t>
  </si>
  <si>
    <t>'73.5%</t>
  </si>
  <si>
    <t>'84%</t>
  </si>
  <si>
    <t>'33.2%</t>
  </si>
  <si>
    <t>'70.4%</t>
  </si>
  <si>
    <t>'26.3%</t>
  </si>
  <si>
    <t>'80.4%</t>
  </si>
  <si>
    <t>'74.4%</t>
  </si>
  <si>
    <t>'82%</t>
  </si>
  <si>
    <t>'86.9%</t>
  </si>
  <si>
    <t>'73.7%</t>
  </si>
  <si>
    <t>'9.2%</t>
  </si>
  <si>
    <t>'16%</t>
  </si>
  <si>
    <t>'16.3%</t>
  </si>
  <si>
    <t>'2.6%</t>
  </si>
  <si>
    <t>'62.4%</t>
  </si>
  <si>
    <t>'70.2%</t>
  </si>
  <si>
    <t>'6.1%</t>
  </si>
  <si>
    <t>'9.8%</t>
  </si>
  <si>
    <t>'91.3%</t>
  </si>
  <si>
    <t>'85.6%</t>
  </si>
  <si>
    <t>'86.2%</t>
  </si>
  <si>
    <t>'93.7%</t>
  </si>
  <si>
    <t>'74.3%</t>
  </si>
  <si>
    <t>'63.6%</t>
  </si>
  <si>
    <t>'91.7%</t>
  </si>
  <si>
    <t>'88.9%</t>
  </si>
  <si>
    <t>'94.5%</t>
  </si>
  <si>
    <t>'85.7%</t>
  </si>
  <si>
    <t>'8.9%</t>
  </si>
  <si>
    <t>'9.3%</t>
  </si>
  <si>
    <t>'10.8%</t>
  </si>
  <si>
    <t>'18.1%</t>
  </si>
  <si>
    <t>'19.3%</t>
  </si>
  <si>
    <t>'13.3%</t>
  </si>
  <si>
    <t>'9.1%</t>
  </si>
  <si>
    <t>'18.7%</t>
  </si>
  <si>
    <t>'17.5%</t>
  </si>
  <si>
    <t>'38.6%</t>
  </si>
  <si>
    <t>'24.3%</t>
  </si>
  <si>
    <t>'19.4%</t>
  </si>
  <si>
    <t>'16.4%</t>
  </si>
  <si>
    <t>'54.4%</t>
  </si>
  <si>
    <t>'32.6%</t>
  </si>
  <si>
    <t>'16.7%</t>
  </si>
  <si>
    <t>'29%</t>
  </si>
  <si>
    <t>'10.1%</t>
  </si>
  <si>
    <t>'23.7%</t>
  </si>
  <si>
    <t>'58.8%</t>
  </si>
  <si>
    <t>'36.9%</t>
  </si>
  <si>
    <t>'18.9%</t>
  </si>
  <si>
    <t>'19.6%</t>
  </si>
  <si>
    <t>'42.5%</t>
  </si>
  <si>
    <t>'22.8%</t>
  </si>
  <si>
    <t>'31.5%</t>
  </si>
  <si>
    <t>Self-Employed/Locum/Agency</t>
  </si>
  <si>
    <t>'60.5%</t>
  </si>
  <si>
    <t>'64.7%</t>
  </si>
  <si>
    <t>'29.8%</t>
  </si>
  <si>
    <t>'37.8%</t>
  </si>
  <si>
    <t>'43.8%</t>
  </si>
  <si>
    <t>'59.3%</t>
  </si>
  <si>
    <t>'33.3%</t>
  </si>
  <si>
    <t>'12.9%</t>
  </si>
  <si>
    <t>'58%</t>
  </si>
  <si>
    <t>'41.9%</t>
  </si>
  <si>
    <t>'24%</t>
  </si>
  <si>
    <t>'53.5%</t>
  </si>
  <si>
    <t>'55.5%</t>
  </si>
  <si>
    <t>'60.7%</t>
  </si>
  <si>
    <t>'27%</t>
  </si>
  <si>
    <t>'59.6%</t>
  </si>
  <si>
    <t>'63.9%</t>
  </si>
  <si>
    <t>'26.6%</t>
  </si>
  <si>
    <t>'36.2%</t>
  </si>
  <si>
    <t>'42.3%</t>
  </si>
  <si>
    <t>'51.9%</t>
  </si>
  <si>
    <t>'56.6%</t>
  </si>
  <si>
    <t>'17.9%</t>
  </si>
  <si>
    <t>'28%</t>
  </si>
  <si>
    <t>Business Owner/Part Owner</t>
  </si>
  <si>
    <t>'33.5%</t>
  </si>
  <si>
    <t>'31.1%</t>
  </si>
  <si>
    <t>'21.3%</t>
  </si>
  <si>
    <t>'4.1%</t>
  </si>
  <si>
    <t>'12.6%</t>
  </si>
  <si>
    <t>'28.7%</t>
  </si>
  <si>
    <t>'15.4%</t>
  </si>
  <si>
    <t>'13.1%</t>
  </si>
  <si>
    <t>'23.4%</t>
  </si>
  <si>
    <t>'33%</t>
  </si>
  <si>
    <t>'8.7%</t>
  </si>
  <si>
    <t>'17.2%</t>
  </si>
  <si>
    <t>'21.8%</t>
  </si>
  <si>
    <t>In Training</t>
  </si>
  <si>
    <t>On Parental Leave (e.g. maternity or paternity or adoption leave)</t>
  </si>
  <si>
    <t>'1.4%</t>
  </si>
  <si>
    <t>On Sick Leave</t>
  </si>
  <si>
    <t>Working Unpaid/Pro-Bono</t>
  </si>
  <si>
    <t>'53.9%</t>
  </si>
  <si>
    <t>'83.4%</t>
  </si>
  <si>
    <t>'25.7%</t>
  </si>
  <si>
    <t>'29945</t>
  </si>
  <si>
    <t>'25463</t>
  </si>
  <si>
    <t>'925</t>
  </si>
  <si>
    <t>'3041</t>
  </si>
  <si>
    <t>'516</t>
  </si>
  <si>
    <t>'1386</t>
  </si>
  <si>
    <t>'1186</t>
  </si>
  <si>
    <t>'150</t>
  </si>
  <si>
    <t>'317</t>
  </si>
  <si>
    <t>'114</t>
  </si>
  <si>
    <t>'3879</t>
  </si>
  <si>
    <t>'3299</t>
  </si>
  <si>
    <t>'136</t>
  </si>
  <si>
    <t>'407</t>
  </si>
  <si>
    <t>'37</t>
  </si>
  <si>
    <t>'36641</t>
  </si>
  <si>
    <t>'31233</t>
  </si>
  <si>
    <t>'1136</t>
  </si>
  <si>
    <t>'3700</t>
  </si>
  <si>
    <t>'572</t>
  </si>
  <si>
    <t>'1785</t>
  </si>
  <si>
    <t>'1526</t>
  </si>
  <si>
    <t>'78</t>
  </si>
  <si>
    <t>'168</t>
  </si>
  <si>
    <t>'11.2%</t>
  </si>
  <si>
    <t>'21.1%</t>
  </si>
  <si>
    <t>'19%</t>
  </si>
  <si>
    <t>'15.5%</t>
  </si>
  <si>
    <t>'20.9%</t>
  </si>
  <si>
    <t>'14.6%</t>
  </si>
  <si>
    <t>'12.1%</t>
  </si>
  <si>
    <t>'71%</t>
  </si>
  <si>
    <t>'75.7%</t>
  </si>
  <si>
    <t>'42.1%</t>
  </si>
  <si>
    <t>'45.6%</t>
  </si>
  <si>
    <t>'56.3%</t>
  </si>
  <si>
    <t>'70.9%</t>
  </si>
  <si>
    <t>'38.5%</t>
  </si>
  <si>
    <t>'52.4%</t>
  </si>
  <si>
    <t>'78.6%</t>
  </si>
  <si>
    <t>'65%</t>
  </si>
  <si>
    <t>'35.3%</t>
  </si>
  <si>
    <t>'70.3%</t>
  </si>
  <si>
    <t>'74.9%</t>
  </si>
  <si>
    <t>'40.5%</t>
  </si>
  <si>
    <t>'44.2%</t>
  </si>
  <si>
    <t>'55.3%</t>
  </si>
  <si>
    <t>'64.6%</t>
  </si>
  <si>
    <t>'69.5%</t>
  </si>
  <si>
    <t>'35.5%</t>
  </si>
  <si>
    <t>'35.6%</t>
  </si>
  <si>
    <t>'46.2%</t>
  </si>
  <si>
    <t>'14.3%</t>
  </si>
  <si>
    <t>'19.9%</t>
  </si>
  <si>
    <t>'45.7%</t>
  </si>
  <si>
    <t>'37.4%</t>
  </si>
  <si>
    <t>'13.2%</t>
  </si>
  <si>
    <t>'21%</t>
  </si>
  <si>
    <t>'17.8%</t>
  </si>
  <si>
    <t>'6824</t>
  </si>
  <si>
    <t>'5768</t>
  </si>
  <si>
    <t>'152</t>
  </si>
  <si>
    <t>'840</t>
  </si>
  <si>
    <t>'64</t>
  </si>
  <si>
    <t>'382</t>
  </si>
  <si>
    <t>'332</t>
  </si>
  <si>
    <t>'42</t>
  </si>
  <si>
    <t>'23</t>
  </si>
  <si>
    <t>'883</t>
  </si>
  <si>
    <t>'752</t>
  </si>
  <si>
    <t>'8317</t>
  </si>
  <si>
    <t>'7066</t>
  </si>
  <si>
    <t>'163</t>
  </si>
  <si>
    <t>'1012</t>
  </si>
  <si>
    <t>'76</t>
  </si>
  <si>
    <t>'314</t>
  </si>
  <si>
    <t>'269</t>
  </si>
  <si>
    <t>'30.4%</t>
  </si>
  <si>
    <t>'51.4%</t>
  </si>
  <si>
    <t>'34.4%</t>
  </si>
  <si>
    <t>'30.1%</t>
  </si>
  <si>
    <t>'62.5%</t>
  </si>
  <si>
    <t>'32.9%</t>
  </si>
  <si>
    <t>'29.1%</t>
  </si>
  <si>
    <t>'67.2%</t>
  </si>
  <si>
    <t>'33.1%</t>
  </si>
  <si>
    <t>'30.6%</t>
  </si>
  <si>
    <t>'53.2%</t>
  </si>
  <si>
    <t>'18.2%</t>
  </si>
  <si>
    <t>'41%</t>
  </si>
  <si>
    <t>'38.3%</t>
  </si>
  <si>
    <t>'68.6%</t>
  </si>
  <si>
    <t>'53.3%</t>
  </si>
  <si>
    <t>'55.6%</t>
  </si>
  <si>
    <t>'59.2%</t>
  </si>
  <si>
    <t>'48.7%</t>
  </si>
  <si>
    <t>'52.8%</t>
  </si>
  <si>
    <t>'26.7%</t>
  </si>
  <si>
    <t>'50.8%</t>
  </si>
  <si>
    <t>'51.5%</t>
  </si>
  <si>
    <t>'55%</t>
  </si>
  <si>
    <t>'18.5%</t>
  </si>
  <si>
    <t>'17.3%</t>
  </si>
  <si>
    <t>'7.1%</t>
  </si>
  <si>
    <t>'6.2%</t>
  </si>
  <si>
    <t>'13.6%</t>
  </si>
  <si>
    <t>'9%</t>
  </si>
  <si>
    <t>'7.7%</t>
  </si>
  <si>
    <t>'4.4%</t>
  </si>
  <si>
    <t>'11341</t>
  </si>
  <si>
    <t>'10032</t>
  </si>
  <si>
    <t>'279</t>
  </si>
  <si>
    <t>'932</t>
  </si>
  <si>
    <t>'544</t>
  </si>
  <si>
    <t>'468</t>
  </si>
  <si>
    <t>'2259</t>
  </si>
  <si>
    <t>'1983</t>
  </si>
  <si>
    <t>'67</t>
  </si>
  <si>
    <t>'199</t>
  </si>
  <si>
    <t>'14861</t>
  </si>
  <si>
    <t>'13103</t>
  </si>
  <si>
    <t>'390</t>
  </si>
  <si>
    <t>'1258</t>
  </si>
  <si>
    <t>'110</t>
  </si>
  <si>
    <t>'802</t>
  </si>
  <si>
    <t>'690</t>
  </si>
  <si>
    <t>'35</t>
  </si>
  <si>
    <t>'75</t>
  </si>
  <si>
    <t>'34.3%</t>
  </si>
  <si>
    <t>'38.2%</t>
  </si>
  <si>
    <t>'59.9%</t>
  </si>
  <si>
    <t>'54.2%</t>
  </si>
  <si>
    <t>'58.6%</t>
  </si>
  <si>
    <t>'47%</t>
  </si>
  <si>
    <t>'47.8%</t>
  </si>
  <si>
    <t>'62.8%</t>
  </si>
  <si>
    <t>'36.6%</t>
  </si>
  <si>
    <t>'38.9%</t>
  </si>
  <si>
    <t>'62.2%</t>
  </si>
  <si>
    <t>'44.9%</t>
  </si>
  <si>
    <t>'31.3%</t>
  </si>
  <si>
    <t>'40.6%</t>
  </si>
  <si>
    <t>'20.3%</t>
  </si>
  <si>
    <t>'9.4%</t>
  </si>
  <si>
    <t>'36.7%</t>
  </si>
  <si>
    <t>'43.5%</t>
  </si>
  <si>
    <t>'29.5%</t>
  </si>
  <si>
    <t>'40.3%</t>
  </si>
  <si>
    <t>'26.5%</t>
  </si>
  <si>
    <t>'28.6%</t>
  </si>
  <si>
    <t>'6.8%</t>
  </si>
  <si>
    <t>'10%</t>
  </si>
  <si>
    <t>'5.6%</t>
  </si>
  <si>
    <t>'30%</t>
  </si>
  <si>
    <t>'4%</t>
  </si>
  <si>
    <t>'19.1%</t>
  </si>
  <si>
    <t>'39.6%</t>
  </si>
  <si>
    <t>'84.1%</t>
  </si>
  <si>
    <t>'18%</t>
  </si>
  <si>
    <t>'11.4%</t>
  </si>
  <si>
    <t>'871</t>
  </si>
  <si>
    <t>'335</t>
  </si>
  <si>
    <t>'192</t>
  </si>
  <si>
    <t>'213</t>
  </si>
  <si>
    <t>'30</t>
  </si>
  <si>
    <t>'100</t>
  </si>
  <si>
    <t>'1007</t>
  </si>
  <si>
    <t>'370</t>
  </si>
  <si>
    <t>'251</t>
  </si>
  <si>
    <t>'308</t>
  </si>
  <si>
    <t>'49</t>
  </si>
  <si>
    <t>'24.1%</t>
  </si>
  <si>
    <t>'68.5%</t>
  </si>
  <si>
    <t>'38.7%</t>
  </si>
  <si>
    <t>'41.8%</t>
  </si>
  <si>
    <t>'62.3%</t>
  </si>
  <si>
    <t>'65.4%</t>
  </si>
  <si>
    <t>'39.4%</t>
  </si>
  <si>
    <t>'55.9%</t>
  </si>
  <si>
    <t>'57.9%</t>
  </si>
  <si>
    <t>'50.7%</t>
  </si>
  <si>
    <t>'53.4%</t>
  </si>
  <si>
    <t>'64.5%</t>
  </si>
  <si>
    <t>'68.3%</t>
  </si>
  <si>
    <t>'37%</t>
  </si>
  <si>
    <t>'41.5%</t>
  </si>
  <si>
    <t>'63.8%</t>
  </si>
  <si>
    <t>'21.7%</t>
  </si>
  <si>
    <t>'38.1%</t>
  </si>
  <si>
    <t>'47.9%</t>
  </si>
  <si>
    <t>'25.5%</t>
  </si>
  <si>
    <t>'23%</t>
  </si>
  <si>
    <t>'48.5%</t>
  </si>
  <si>
    <t>'25.2%</t>
  </si>
  <si>
    <t>'25.6%</t>
  </si>
  <si>
    <t>'25.3%</t>
  </si>
  <si>
    <t>'22.1%</t>
  </si>
  <si>
    <t>'39.8%</t>
  </si>
  <si>
    <t>'48.2%</t>
  </si>
  <si>
    <t>'28.2%</t>
  </si>
  <si>
    <t>'56.9%</t>
  </si>
  <si>
    <t>'10909</t>
  </si>
  <si>
    <t>'9328</t>
  </si>
  <si>
    <t>'302</t>
  </si>
  <si>
    <t>'1210</t>
  </si>
  <si>
    <t>'431</t>
  </si>
  <si>
    <t>'127</t>
  </si>
  <si>
    <t>'58</t>
  </si>
  <si>
    <t>'637</t>
  </si>
  <si>
    <t>'541</t>
  </si>
  <si>
    <t>'12456</t>
  </si>
  <si>
    <t>'10694</t>
  </si>
  <si>
    <t>'1352</t>
  </si>
  <si>
    <t>'620</t>
  </si>
  <si>
    <t>'549</t>
  </si>
  <si>
    <t>'69.2%</t>
  </si>
  <si>
    <t>'53.1%</t>
  </si>
  <si>
    <t>'61.4%</t>
  </si>
  <si>
    <t>'58.7%</t>
  </si>
  <si>
    <t>'22.3%</t>
  </si>
  <si>
    <t>'57.4%</t>
  </si>
  <si>
    <t>'66.8%</t>
  </si>
  <si>
    <t>'58.9%</t>
  </si>
  <si>
    <t>'57.8%</t>
  </si>
  <si>
    <t>'30.8%</t>
  </si>
  <si>
    <t>'41.3%</t>
  </si>
  <si>
    <t>'31.4%</t>
  </si>
  <si>
    <t>'28.3%</t>
  </si>
  <si>
    <t>'32.8%</t>
  </si>
  <si>
    <t>'8.6%</t>
  </si>
  <si>
    <t>'63.1%</t>
  </si>
  <si>
    <t>'60.3%</t>
  </si>
  <si>
    <t>'44.1%</t>
  </si>
  <si>
    <t>'39.7%</t>
  </si>
  <si>
    <t>'18.3%</t>
  </si>
  <si>
    <t>'67%</t>
  </si>
  <si>
    <t>'63.5%</t>
  </si>
  <si>
    <t>'73.9%</t>
  </si>
  <si>
    <t>'58.4%</t>
  </si>
  <si>
    <t>'41.4%</t>
  </si>
  <si>
    <t>'63.2%</t>
  </si>
  <si>
    <t>'59.1%</t>
  </si>
  <si>
    <t>'68.1%</t>
  </si>
  <si>
    <t>'62.9%</t>
  </si>
  <si>
    <t>'72.8%</t>
  </si>
  <si>
    <t>'71.4%</t>
  </si>
  <si>
    <t>'22.5%</t>
  </si>
  <si>
    <t>'26.1%</t>
  </si>
  <si>
    <t>'30.9%</t>
  </si>
  <si>
    <t>'34.6%</t>
  </si>
  <si>
    <t>'27.7%</t>
  </si>
  <si>
    <t>'31.9%</t>
  </si>
  <si>
    <t>'23.5%</t>
  </si>
  <si>
    <t>'27.2%</t>
  </si>
  <si>
    <t>'7.8%</t>
  </si>
  <si>
    <t>'20.7%</t>
  </si>
  <si>
    <t>'75.2%</t>
  </si>
  <si>
    <t>'24.8%</t>
  </si>
  <si>
    <t>'25.8%</t>
  </si>
  <si>
    <t>'59.7%</t>
  </si>
  <si>
    <t>'58.1%</t>
  </si>
  <si>
    <t>'60.9%</t>
  </si>
  <si>
    <t>'61.3%</t>
  </si>
  <si>
    <t>'65.1%</t>
  </si>
  <si>
    <t>'27.9%</t>
  </si>
  <si>
    <t>'33.4%</t>
  </si>
  <si>
    <t>'31.7%</t>
  </si>
  <si>
    <t>'30.2%</t>
  </si>
  <si>
    <t>'34.9%</t>
  </si>
  <si>
    <t>'11.1%</t>
  </si>
  <si>
    <t>'62.1%</t>
  </si>
  <si>
    <t>'31.6%</t>
  </si>
  <si>
    <t>'37.9%</t>
  </si>
  <si>
    <t>'32.2%</t>
  </si>
  <si>
    <t>'33.7%</t>
  </si>
  <si>
    <t>'18.4%</t>
  </si>
  <si>
    <t>'49.4%</t>
  </si>
  <si>
    <t>'49%</t>
  </si>
  <si>
    <t>'62.7%</t>
  </si>
  <si>
    <t>'61.6%</t>
  </si>
  <si>
    <t>'37.3%</t>
  </si>
  <si>
    <t>'13.9%</t>
  </si>
  <si>
    <t>'38.4%</t>
  </si>
  <si>
    <t>'24.9%</t>
  </si>
  <si>
    <t>'17%</t>
  </si>
  <si>
    <t>'75.1%</t>
  </si>
  <si>
    <t>'79.5%</t>
  </si>
  <si>
    <t>'76.3%</t>
  </si>
  <si>
    <t>'39.5%</t>
  </si>
  <si>
    <t>'77.9%</t>
  </si>
  <si>
    <t>'74.1%</t>
  </si>
  <si>
    <t>'76.5%</t>
  </si>
  <si>
    <t>'67.1%</t>
  </si>
  <si>
    <t>'58.3%</t>
  </si>
  <si>
    <t>'46.7%</t>
  </si>
  <si>
    <t>'55.7%</t>
  </si>
  <si>
    <t>'66.6%</t>
  </si>
  <si>
    <t>'60.8%</t>
  </si>
  <si>
    <t>'28.5%</t>
  </si>
  <si>
    <t>'37.2%</t>
  </si>
  <si>
    <t>'41.7%</t>
  </si>
  <si>
    <t>'37.1%</t>
  </si>
  <si>
    <t>'44.3%</t>
  </si>
  <si>
    <t>'39.9%</t>
  </si>
  <si>
    <t>'28.4%</t>
  </si>
  <si>
    <t>'79.7%</t>
  </si>
  <si>
    <t>'20%</t>
  </si>
  <si>
    <t>'16.9%</t>
  </si>
  <si>
    <t>'6.3%</t>
  </si>
  <si>
    <t>'33.9%</t>
  </si>
  <si>
    <t>'29.2%</t>
  </si>
  <si>
    <t>'40%</t>
  </si>
  <si>
    <t>'23.9%</t>
  </si>
  <si>
    <t>'32%</t>
  </si>
  <si>
    <t>'10.2%</t>
  </si>
  <si>
    <t>'7.4%</t>
  </si>
  <si>
    <t>'14.9%</t>
  </si>
  <si>
    <t>'12.8%</t>
  </si>
  <si>
    <t>'35.7%</t>
  </si>
  <si>
    <t>'41.6%</t>
  </si>
  <si>
    <t>'22.2%</t>
  </si>
  <si>
    <t>'31%</t>
  </si>
  <si>
    <t>'34.1%</t>
  </si>
  <si>
    <t>'43.9%</t>
  </si>
  <si>
    <t>'21.5%</t>
  </si>
  <si>
    <t>'44.8%</t>
  </si>
  <si>
    <t>'36.3%</t>
  </si>
  <si>
    <t>'42.9%</t>
  </si>
  <si>
    <t>'42.7%</t>
  </si>
  <si>
    <t>'40.4%</t>
  </si>
  <si>
    <t>'44.7%</t>
  </si>
  <si>
    <t>'47.6%</t>
  </si>
  <si>
    <t>'31.8%</t>
  </si>
  <si>
    <t>'49.1%</t>
  </si>
  <si>
    <t>'59%</t>
  </si>
  <si>
    <t>'91.5%</t>
  </si>
  <si>
    <t>'34.2%</t>
  </si>
  <si>
    <t>'23.3%</t>
  </si>
  <si>
    <t>'27.4%</t>
  </si>
  <si>
    <t>'40.8%</t>
  </si>
  <si>
    <t>'27.5%</t>
  </si>
  <si>
    <t>'36.4%</t>
  </si>
  <si>
    <t>'36.1%</t>
  </si>
  <si>
    <t>'46.4%</t>
  </si>
  <si>
    <t>'49.3%</t>
  </si>
  <si>
    <t>'16.1%</t>
  </si>
  <si>
    <t>'48.3%</t>
  </si>
  <si>
    <t>'47.4%</t>
  </si>
  <si>
    <t>'39.1%</t>
  </si>
  <si>
    <t>'46.9%</t>
  </si>
  <si>
    <t>'49.7%</t>
  </si>
  <si>
    <t>'32.4%</t>
  </si>
  <si>
    <t>'49.6%</t>
  </si>
  <si>
    <t>'52.1%</t>
  </si>
  <si>
    <t>'5.4%</t>
  </si>
  <si>
    <t>'13.7%</t>
  </si>
  <si>
    <t>'12.5%</t>
  </si>
  <si>
    <t>'14.8%</t>
  </si>
  <si>
    <t>'27.6%</t>
  </si>
  <si>
    <t>'28.8%</t>
  </si>
  <si>
    <t>'26.8%</t>
  </si>
  <si>
    <t>'51.7%</t>
  </si>
  <si>
    <t>'13.8%</t>
  </si>
  <si>
    <t>'51.2%</t>
  </si>
  <si>
    <t>'28.1%</t>
  </si>
  <si>
    <t>'45.9%</t>
  </si>
  <si>
    <t>'50.4%</t>
  </si>
  <si>
    <t>'54%</t>
  </si>
  <si>
    <t>'8.3%</t>
  </si>
  <si>
    <t>'34.7%</t>
  </si>
  <si>
    <t>'20.8%</t>
  </si>
  <si>
    <t>'19.7%</t>
  </si>
  <si>
    <t>'24.7%</t>
  </si>
  <si>
    <t>'23.2%</t>
  </si>
  <si>
    <t>'77.8%</t>
  </si>
  <si>
    <t>'29.6%</t>
  </si>
  <si>
    <t>'54.5%</t>
  </si>
  <si>
    <t>'15.2%</t>
  </si>
  <si>
    <t>'7.6%</t>
  </si>
  <si>
    <t>'12.7%</t>
  </si>
  <si>
    <t>'81.5%</t>
  </si>
  <si>
    <t>'91.8%</t>
  </si>
  <si>
    <t>'47.5%</t>
  </si>
  <si>
    <t>'12.4%</t>
  </si>
  <si>
    <t>'47.1%</t>
  </si>
  <si>
    <t>'14.2%</t>
  </si>
  <si>
    <t>'25.1%</t>
  </si>
  <si>
    <t>'10.6%</t>
  </si>
  <si>
    <t>'51.6%</t>
  </si>
  <si>
    <t>'21.9%</t>
  </si>
  <si>
    <t>'22.7%</t>
  </si>
  <si>
    <t>'32.1%</t>
  </si>
  <si>
    <t>'38%</t>
  </si>
  <si>
    <t>'23.6%</t>
  </si>
  <si>
    <t>'39%</t>
  </si>
  <si>
    <t>'30.5%</t>
  </si>
  <si>
    <t>'40.1%</t>
  </si>
  <si>
    <t>'42.6%</t>
  </si>
  <si>
    <t>'44.6%</t>
  </si>
  <si>
    <t>Armed Forces</t>
  </si>
  <si>
    <t>Community Dental Service</t>
  </si>
  <si>
    <t>'17.7%</t>
  </si>
  <si>
    <t>General Dental Practice</t>
  </si>
  <si>
    <t>'72.3%</t>
  </si>
  <si>
    <t>'67.8%</t>
  </si>
  <si>
    <t>'22.9%</t>
  </si>
  <si>
    <t>'54.1%</t>
  </si>
  <si>
    <t>'29.3%</t>
  </si>
  <si>
    <t>'27.1%</t>
  </si>
  <si>
    <t>'64.9%</t>
  </si>
  <si>
    <t>'71.6%</t>
  </si>
  <si>
    <t>'51.3%</t>
  </si>
  <si>
    <t>'68%</t>
  </si>
  <si>
    <t>'72.2%</t>
  </si>
  <si>
    <t>'49.2%</t>
  </si>
  <si>
    <t>'54.7%</t>
  </si>
  <si>
    <t>'60.6%</t>
  </si>
  <si>
    <t>'65.8%</t>
  </si>
  <si>
    <t>In Education/Training as a Member of Staff</t>
  </si>
  <si>
    <t>In Education/Training as a Student</t>
  </si>
  <si>
    <t>Oral Public Health</t>
  </si>
  <si>
    <t>Other Hospital Settings</t>
  </si>
  <si>
    <t>Researcher/Academic</t>
  </si>
  <si>
    <t>Specialist Dental Practice</t>
  </si>
  <si>
    <t>'23.8%</t>
  </si>
  <si>
    <t>'19.5%</t>
  </si>
  <si>
    <t>'31754</t>
  </si>
  <si>
    <t>'26655</t>
  </si>
  <si>
    <t>'1094</t>
  </si>
  <si>
    <t>'3494</t>
  </si>
  <si>
    <t>'511</t>
  </si>
  <si>
    <t>'1473</t>
  </si>
  <si>
    <t>'1228</t>
  </si>
  <si>
    <t>'70</t>
  </si>
  <si>
    <t>'164</t>
  </si>
  <si>
    <t>'185</t>
  </si>
  <si>
    <t>'25</t>
  </si>
  <si>
    <t>'41</t>
  </si>
  <si>
    <t>'347</t>
  </si>
  <si>
    <t>'184</t>
  </si>
  <si>
    <t>'4079</t>
  </si>
  <si>
    <t>'3364</t>
  </si>
  <si>
    <t>'177</t>
  </si>
  <si>
    <t>'499</t>
  </si>
  <si>
    <t>'38805</t>
  </si>
  <si>
    <t>'32568</t>
  </si>
  <si>
    <t>'1359</t>
  </si>
  <si>
    <t>'4309</t>
  </si>
  <si>
    <t>'1923</t>
  </si>
  <si>
    <t>'1618</t>
  </si>
  <si>
    <t>'94</t>
  </si>
  <si>
    <t>'198</t>
  </si>
  <si>
    <t>'77.6%</t>
  </si>
  <si>
    <t>'63%</t>
  </si>
  <si>
    <t>'78.5%</t>
  </si>
  <si>
    <t>'83%</t>
  </si>
  <si>
    <t>'57.1%</t>
  </si>
  <si>
    <t>'63.7%</t>
  </si>
  <si>
    <t>'79.2%</t>
  </si>
  <si>
    <t>'73.3%</t>
  </si>
  <si>
    <t>'78%</t>
  </si>
  <si>
    <t>'7075</t>
  </si>
  <si>
    <t>'173</t>
  </si>
  <si>
    <t>'905</t>
  </si>
  <si>
    <t>'384</t>
  </si>
  <si>
    <t>'54</t>
  </si>
  <si>
    <t>'857</t>
  </si>
  <si>
    <t>'730</t>
  </si>
  <si>
    <t>'8546</t>
  </si>
  <si>
    <t>'7212</t>
  </si>
  <si>
    <t>'182</t>
  </si>
  <si>
    <t>'1075</t>
  </si>
  <si>
    <t>'77</t>
  </si>
  <si>
    <t>'326</t>
  </si>
  <si>
    <t>'277</t>
  </si>
  <si>
    <t>'25.9%</t>
  </si>
  <si>
    <t>'61.1%</t>
  </si>
  <si>
    <t>'57.2%</t>
  </si>
  <si>
    <t>'64.4%</t>
  </si>
  <si>
    <t>'24.5%</t>
  </si>
  <si>
    <t>'69.7%</t>
  </si>
  <si>
    <t>'49.5%</t>
  </si>
  <si>
    <t>'16.8%</t>
  </si>
  <si>
    <t>'15.6%</t>
  </si>
  <si>
    <t>'12516</t>
  </si>
  <si>
    <t>'10769</t>
  </si>
  <si>
    <t>'96</t>
  </si>
  <si>
    <t>'594</t>
  </si>
  <si>
    <t>'488</t>
  </si>
  <si>
    <t>'24</t>
  </si>
  <si>
    <t>'82</t>
  </si>
  <si>
    <t>'....</t>
  </si>
  <si>
    <t>'2442</t>
  </si>
  <si>
    <t>'2044</t>
  </si>
  <si>
    <t>'97</t>
  </si>
  <si>
    <t>'16348</t>
  </si>
  <si>
    <t>'13972</t>
  </si>
  <si>
    <t>'542</t>
  </si>
  <si>
    <t>'1725</t>
  </si>
  <si>
    <t>'109</t>
  </si>
  <si>
    <t>'920</t>
  </si>
  <si>
    <t>'773</t>
  </si>
  <si>
    <t>'101</t>
  </si>
  <si>
    <t>'19.8%</t>
  </si>
  <si>
    <t>'74%</t>
  </si>
  <si>
    <t>'83.2%</t>
  </si>
  <si>
    <t>'969</t>
  </si>
  <si>
    <t>'377</t>
  </si>
  <si>
    <t>'227</t>
  </si>
  <si>
    <t>'85</t>
  </si>
  <si>
    <t>'280</t>
  </si>
  <si>
    <t>'219</t>
  </si>
  <si>
    <t>'179</t>
  </si>
  <si>
    <t>'119</t>
  </si>
  <si>
    <t>'1130</t>
  </si>
  <si>
    <t>'417</t>
  </si>
  <si>
    <t>'298</t>
  </si>
  <si>
    <t>'111</t>
  </si>
  <si>
    <t>'56</t>
  </si>
  <si>
    <t>'56.7%</t>
  </si>
  <si>
    <t>'80.3%</t>
  </si>
  <si>
    <t>'80.2%</t>
  </si>
  <si>
    <t>'62.6%</t>
  </si>
  <si>
    <t>'70.5%</t>
  </si>
  <si>
    <t>'19.2%</t>
  </si>
  <si>
    <t>'11194</t>
  </si>
  <si>
    <t>'9577</t>
  </si>
  <si>
    <t>'1243</t>
  </si>
  <si>
    <t>'464</t>
  </si>
  <si>
    <t>'400</t>
  </si>
  <si>
    <t>'47</t>
  </si>
  <si>
    <t>'151</t>
  </si>
  <si>
    <t>'661</t>
  </si>
  <si>
    <t>'12781</t>
  </si>
  <si>
    <t>'10967</t>
  </si>
  <si>
    <t>'337</t>
  </si>
  <si>
    <t>'1398</t>
  </si>
  <si>
    <t>'79</t>
  </si>
  <si>
    <t>'621</t>
  </si>
  <si>
    <t>'550</t>
  </si>
  <si>
    <t>'57.6%</t>
  </si>
  <si>
    <t>'74.5%</t>
  </si>
  <si>
    <t>'26.2%</t>
  </si>
  <si>
    <t>'56%</t>
  </si>
  <si>
    <t>'53%</t>
  </si>
  <si>
    <t>'52.5%</t>
  </si>
  <si>
    <t>'82.4%</t>
  </si>
  <si>
    <t>'35.4%</t>
  </si>
  <si>
    <t>'73.1%</t>
  </si>
  <si>
    <t>'69.9%</t>
  </si>
  <si>
    <t>'54.3%</t>
  </si>
  <si>
    <t>'47.3%</t>
  </si>
  <si>
    <t>'56.8%</t>
  </si>
  <si>
    <t>'22.6%</t>
  </si>
  <si>
    <t>'24.6%</t>
  </si>
  <si>
    <t>'21.6%</t>
  </si>
  <si>
    <t>'36%</t>
  </si>
  <si>
    <t>'54.6%</t>
  </si>
  <si>
    <t>'72.4%</t>
  </si>
  <si>
    <t>'74.2%</t>
  </si>
  <si>
    <t>'58.2%</t>
  </si>
  <si>
    <t>'71.3%</t>
  </si>
  <si>
    <t>'64.2%</t>
  </si>
  <si>
    <t>'29.7%</t>
  </si>
  <si>
    <t>'48.1%</t>
  </si>
  <si>
    <t>'68.2%</t>
  </si>
  <si>
    <t>'50.3%</t>
  </si>
  <si>
    <t>'61%</t>
  </si>
  <si>
    <t>'75.6%</t>
  </si>
  <si>
    <t>'84.8%</t>
  </si>
  <si>
    <t>'24.2%</t>
  </si>
  <si>
    <t>'56.5%</t>
  </si>
  <si>
    <t>'60.2%</t>
  </si>
  <si>
    <t>'68.7%</t>
  </si>
  <si>
    <t>'61.9%</t>
  </si>
  <si>
    <t>'25.4%</t>
  </si>
  <si>
    <t>'17.1%</t>
  </si>
  <si>
    <t>'22%</t>
  </si>
  <si>
    <t>'34.8%</t>
  </si>
  <si>
    <t>'44%</t>
  </si>
  <si>
    <t>'26.4%</t>
  </si>
  <si>
    <t>'22.4%</t>
  </si>
  <si>
    <t>'59.5%</t>
  </si>
  <si>
    <t>'32.5%</t>
  </si>
  <si>
    <t>'42.2%</t>
  </si>
  <si>
    <t>'56.4%</t>
  </si>
  <si>
    <t>'64%</t>
  </si>
  <si>
    <t>'67.4%</t>
  </si>
  <si>
    <t>'43.6%</t>
  </si>
  <si>
    <t>'75.5%</t>
  </si>
  <si>
    <t>'55.1%</t>
  </si>
  <si>
    <t>'46.1%</t>
  </si>
  <si>
    <t>'82.1%</t>
  </si>
  <si>
    <t>'48.9%</t>
  </si>
  <si>
    <t>'79.8%</t>
  </si>
  <si>
    <t>'89.8%</t>
  </si>
  <si>
    <t>'45.5%</t>
  </si>
  <si>
    <t>'39.2%</t>
  </si>
  <si>
    <t>'72%</t>
  </si>
  <si>
    <t>'67.9%</t>
  </si>
  <si>
    <t>'43.1%</t>
  </si>
  <si>
    <t>'35.1%</t>
  </si>
  <si>
    <t>'73.8%</t>
  </si>
  <si>
    <t>'82.9%</t>
  </si>
  <si>
    <t>'81.7%</t>
  </si>
  <si>
    <t>Postcode_Area</t>
  </si>
  <si>
    <t>Postcode_Area_Name</t>
  </si>
  <si>
    <t>UK_Region</t>
  </si>
  <si>
    <t>Q5_Total_Display_Suppressed</t>
  </si>
  <si>
    <t>Q5_Clinical_Display_Suppressed</t>
  </si>
  <si>
    <t>Q5_Non_Display_Suppressed</t>
  </si>
  <si>
    <t>Q5_Mix_Display_Suppressed</t>
  </si>
  <si>
    <t>Q5_Other_Display_Suppressed</t>
  </si>
  <si>
    <t>Q9_Total_Display_Suppressed</t>
  </si>
  <si>
    <t>Q9_NHS_Display_Suppressed</t>
  </si>
  <si>
    <t>Q9_Private_Display_Suppressed</t>
  </si>
  <si>
    <t>Q9_Mix_Display_Suppressed</t>
  </si>
  <si>
    <t>Q9_Other_Display_Suppressed</t>
  </si>
  <si>
    <t>Y</t>
  </si>
  <si>
    <t>HOS</t>
  </si>
  <si>
    <t>LIV</t>
  </si>
  <si>
    <t>OK</t>
  </si>
  <si>
    <t>RBH</t>
  </si>
  <si>
    <t>SUF</t>
  </si>
  <si>
    <t>SV</t>
  </si>
  <si>
    <t>BF</t>
  </si>
  <si>
    <t>WIU</t>
  </si>
  <si>
    <t>'63</t>
  </si>
  <si>
    <t>'95</t>
  </si>
  <si>
    <t>'115</t>
  </si>
  <si>
    <t>'108</t>
  </si>
  <si>
    <t>'134</t>
  </si>
  <si>
    <t>'149</t>
  </si>
  <si>
    <t>'141</t>
  </si>
  <si>
    <t>'112</t>
  </si>
  <si>
    <t>'81</t>
  </si>
  <si>
    <t>'72</t>
  </si>
  <si>
    <t>'93</t>
  </si>
  <si>
    <t>'83</t>
  </si>
  <si>
    <t>'130</t>
  </si>
  <si>
    <t>'80</t>
  </si>
  <si>
    <t>'86</t>
  </si>
  <si>
    <t>'162</t>
  </si>
  <si>
    <t>'106</t>
  </si>
  <si>
    <t>'161</t>
  </si>
  <si>
    <t>'122</t>
  </si>
  <si>
    <t>'178</t>
  </si>
  <si>
    <t>'143</t>
  </si>
  <si>
    <t>'125</t>
  </si>
  <si>
    <t>'190</t>
  </si>
  <si>
    <t>'204</t>
  </si>
  <si>
    <t>'201</t>
  </si>
  <si>
    <t>'243</t>
  </si>
  <si>
    <t>'216</t>
  </si>
  <si>
    <t>'202</t>
  </si>
  <si>
    <t>'175</t>
  </si>
  <si>
    <t>'217</t>
  </si>
  <si>
    <t>'142</t>
  </si>
  <si>
    <t>'203</t>
  </si>
  <si>
    <t>'166</t>
  </si>
  <si>
    <t>'371</t>
  </si>
  <si>
    <t>'300</t>
  </si>
  <si>
    <t>'479</t>
  </si>
  <si>
    <t>'396</t>
  </si>
  <si>
    <t>'632</t>
  </si>
  <si>
    <t>'538</t>
  </si>
  <si>
    <t>'482</t>
  </si>
  <si>
    <t>'369</t>
  </si>
  <si>
    <t>'271</t>
  </si>
  <si>
    <t>'235</t>
  </si>
  <si>
    <t>'292</t>
  </si>
  <si>
    <t>'256</t>
  </si>
  <si>
    <t>'193</t>
  </si>
  <si>
    <t>'472</t>
  </si>
  <si>
    <t>'422</t>
  </si>
  <si>
    <t>'226</t>
  </si>
  <si>
    <t>'194</t>
  </si>
  <si>
    <t>'270</t>
  </si>
  <si>
    <t>'232</t>
  </si>
  <si>
    <t>'218</t>
  </si>
  <si>
    <t>'186</t>
  </si>
  <si>
    <t>'157</t>
  </si>
  <si>
    <t>'118</t>
  </si>
  <si>
    <t>'99</t>
  </si>
  <si>
    <t>'156</t>
  </si>
  <si>
    <t>'137</t>
  </si>
  <si>
    <t>'123</t>
  </si>
  <si>
    <t>'153</t>
  </si>
  <si>
    <t>'128</t>
  </si>
  <si>
    <t>'147</t>
  </si>
  <si>
    <t>'222</t>
  </si>
  <si>
    <t>'206</t>
  </si>
  <si>
    <t>'215</t>
  </si>
  <si>
    <t>'228</t>
  </si>
  <si>
    <t>'207</t>
  </si>
  <si>
    <t>'183</t>
  </si>
  <si>
    <t>'200</t>
  </si>
  <si>
    <t>'248</t>
  </si>
  <si>
    <t>'221</t>
  </si>
  <si>
    <t>'160</t>
  </si>
  <si>
    <t>'255</t>
  </si>
  <si>
    <t>'220</t>
  </si>
  <si>
    <t>'233</t>
  </si>
  <si>
    <t>'210</t>
  </si>
  <si>
    <t>'170</t>
  </si>
  <si>
    <t>'486</t>
  </si>
  <si>
    <t>'424</t>
  </si>
  <si>
    <t>'354</t>
  </si>
  <si>
    <t>'247</t>
  </si>
  <si>
    <t>'429</t>
  </si>
  <si>
    <t>'349</t>
  </si>
  <si>
    <t>'313</t>
  </si>
  <si>
    <t>'328</t>
  </si>
  <si>
    <t>'891</t>
  </si>
  <si>
    <t>'776</t>
  </si>
  <si>
    <t>'46</t>
  </si>
  <si>
    <t>'50</t>
  </si>
  <si>
    <t>'53</t>
  </si>
  <si>
    <t>'121</t>
  </si>
  <si>
    <t>'45</t>
  </si>
  <si>
    <t>'84</t>
  </si>
  <si>
    <t>'133</t>
  </si>
  <si>
    <t>'73</t>
  </si>
  <si>
    <t>'286</t>
  </si>
  <si>
    <t>'91</t>
  </si>
  <si>
    <t>'145</t>
  </si>
  <si>
    <t>'146</t>
  </si>
  <si>
    <t>'242</t>
  </si>
  <si>
    <t>'318</t>
  </si>
  <si>
    <t>'361</t>
  </si>
  <si>
    <t>'239</t>
  </si>
  <si>
    <t>'414</t>
  </si>
  <si>
    <t>Definitions</t>
  </si>
  <si>
    <t xml:space="preserve">Question </t>
  </si>
  <si>
    <t>Options</t>
  </si>
  <si>
    <t xml:space="preserve">Clinical </t>
  </si>
  <si>
    <t>Q4</t>
  </si>
  <si>
    <t>Fully clinical</t>
  </si>
  <si>
    <t>Predominantly clinical (at least 75% of time spent)</t>
  </si>
  <si>
    <t>Full non-clinical</t>
  </si>
  <si>
    <t>Predominantly non-clinical (at least 75% of time spent)</t>
  </si>
  <si>
    <t>Mixed Clinical / non-Clinical</t>
  </si>
  <si>
    <t>Mix of clinical and non-clinical work</t>
  </si>
  <si>
    <t>Q8</t>
  </si>
  <si>
    <t>Fully NHS, no private care</t>
  </si>
  <si>
    <t>Total responding dentists</t>
  </si>
  <si>
    <t xml:space="preserve">All dentists who completed the Working patterns questions as part of the ARF process, who were working in at least one UK nation (Enlgand, Scotland, Wales, Northern Ireland). </t>
  </si>
  <si>
    <t xml:space="preserve">Those who selected 'Prefer not to say' or 'Outside of UK' only, have not been included in this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</si>
</sst>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0.0%"/>
    <numFmt numFmtId="165" formatCode="_-* #,##0_-;\-* #,##0_-;_-* &quot;-&quot;??_-;_-@_-"/>
    <numFmt numFmtId="166" formatCode="[$-10409]#,##0;\-#,##0"/>
    <numFmt numFmtId="167" formatCode="0.000%"/>
  </numFmts>
  <fonts count="35" x14ac:knownFonts="1">
    <font>
      <sz val="11"/>
      <color theme="1"/>
      <name val="Aptos Narrow"/>
      <family val="2"/>
      <scheme val="minor"/>
    </font>
    <font>
      <sz val="11"/>
      <color theme="1"/>
      <name val="Arial"/>
      <family val="2"/>
    </font>
    <font>
      <sz val="11"/>
      <color theme="0"/>
      <name val="Arial"/>
      <family val="2"/>
    </font>
    <font>
      <sz val="8"/>
      <name val="Aptos Narrow"/>
      <family val="2"/>
      <scheme val="minor"/>
    </font>
    <font>
      <sz val="11"/>
      <color theme="1"/>
      <name val="Aptos Narrow"/>
      <family val="2"/>
      <scheme val="minor"/>
    </font>
    <font>
      <sz val="12"/>
      <color theme="1"/>
      <name val="Arial"/>
      <family val="2"/>
    </font>
    <font>
      <sz val="12"/>
      <color theme="1"/>
      <name val="Aptos Narrow"/>
      <family val="2"/>
      <scheme val="minor"/>
    </font>
    <font>
      <b/>
      <sz val="12"/>
      <color theme="0"/>
      <name val="Arial"/>
      <family val="2"/>
    </font>
    <font>
      <sz val="12"/>
      <color rgb="FF000000"/>
      <name val="Arial"/>
      <family val="2"/>
    </font>
    <font>
      <b/>
      <sz val="12"/>
      <color theme="1"/>
      <name val="Arial"/>
      <family val="2"/>
    </font>
    <font>
      <sz val="12"/>
      <color rgb="FFFF0000"/>
      <name val="Arial"/>
      <family val="2"/>
    </font>
    <font>
      <b/>
      <sz val="12"/>
      <color rgb="FFFF0000"/>
      <name val="Arial"/>
      <family val="2"/>
    </font>
    <font>
      <b/>
      <sz val="12"/>
      <color theme="1"/>
      <name val="Aptos Narrow"/>
      <family val="2"/>
      <scheme val="minor"/>
    </font>
    <font>
      <sz val="12"/>
      <color theme="1"/>
      <name val="Arial"/>
      <family val="2"/>
    </font>
    <font>
      <sz val="12"/>
      <name val="Arial"/>
      <family val="2"/>
    </font>
    <font>
      <b/>
      <sz val="14"/>
      <name val="Arial"/>
      <family val="2"/>
    </font>
    <font>
      <b/>
      <sz val="16"/>
      <name val="Arial"/>
      <family val="2"/>
    </font>
    <font>
      <b/>
      <sz val="12"/>
      <color rgb="FFFFFFFF"/>
      <name val="Arial"/>
      <family val="2"/>
    </font>
    <font>
      <b/>
      <sz val="12"/>
      <name val="Arial"/>
      <family val="2"/>
    </font>
    <font>
      <b/>
      <sz val="11"/>
      <color theme="1"/>
      <name val="Aptos Narrow"/>
      <family val="2"/>
      <scheme val="minor"/>
    </font>
    <font>
      <sz val="12"/>
      <color rgb="FF000000"/>
      <name val="Segoe UI"/>
      <family val="2"/>
    </font>
    <font>
      <b/>
      <sz val="12"/>
      <color rgb="FF000000"/>
      <name val="Segoe UI"/>
      <family val="2"/>
    </font>
    <font>
      <sz val="12"/>
      <name val="Segoe UI"/>
      <family val="2"/>
    </font>
    <font>
      <b/>
      <sz val="12"/>
      <name val="Segoe UI"/>
      <family val="2"/>
    </font>
    <font>
      <sz val="12"/>
      <color theme="1"/>
      <name val="Segoe UI"/>
      <family val="2"/>
    </font>
    <font>
      <b/>
      <sz val="11"/>
      <color rgb="FFFFFFFF"/>
      <name val="Aptos Narrow"/>
      <family val="2"/>
    </font>
    <font>
      <sz val="11"/>
      <color rgb="FF000000"/>
      <name val="Aptos Narrow"/>
      <family val="2"/>
    </font>
    <font>
      <sz val="12"/>
      <color rgb="FF333333"/>
      <name val="Arial"/>
      <family val="2"/>
    </font>
    <font>
      <b/>
      <sz val="12"/>
      <color rgb="FF000000"/>
      <name val="Arial"/>
      <family val="2"/>
    </font>
    <font>
      <i/>
      <sz val="12"/>
      <name val="Arial"/>
      <family val="2"/>
    </font>
    <font>
      <sz val="11"/>
      <color rgb="FF000000"/>
      <name val="Aptos Narrow"/>
      <family val="2"/>
      <scheme val="minor"/>
    </font>
    <font>
      <sz val="12"/>
      <color rgb="FF000000"/>
      <name val="Aptos Narrow"/>
      <family val="2"/>
      <scheme val="minor"/>
    </font>
    <font>
      <sz val="11"/>
      <color rgb="FFFF0000"/>
      <name val="Aptos Narrow"/>
      <family val="2"/>
      <scheme val="minor"/>
    </font>
    <font>
      <b/>
      <sz val="16"/>
      <color theme="1"/>
      <name val="Arial"/>
      <family val="2"/>
    </font>
    <font>
      <sz val="12"/>
      <color theme="1"/>
      <name val="Arial"/>
    </font>
  </fonts>
  <fills count="8">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002060"/>
        <bgColor rgb="FF000000"/>
      </patternFill>
    </fill>
    <fill>
      <patternFill patternType="solid">
        <fgColor theme="3" tint="0.89999084444715716"/>
        <bgColor indexed="64"/>
      </patternFill>
    </fill>
    <fill>
      <patternFill patternType="solid">
        <fgColor rgb="FF000000"/>
        <bgColor rgb="FF000000"/>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rgb="FF000000"/>
      </right>
      <top/>
      <bottom style="thin">
        <color rgb="FF000000"/>
      </bottom>
      <diagonal/>
    </border>
    <border>
      <left/>
      <right style="thin">
        <color rgb="FFD3D3D3"/>
      </right>
      <top/>
      <bottom style="thin">
        <color rgb="FFD3D3D3"/>
      </bottom>
      <diagonal/>
    </border>
    <border>
      <left style="thin">
        <color rgb="FF000000"/>
      </left>
      <right/>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s>
  <cellStyleXfs count="6">
    <xf numFmtId="0" fontId="0" fillId="0" borderId="0"/>
    <xf numFmtId="9" fontId="4" fillId="0" borderId="0" applyFont="0" applyFill="0" applyBorder="0" applyAlignment="0" applyProtection="0"/>
    <xf numFmtId="43" fontId="4" fillId="0" borderId="0" applyFont="0" applyFill="0" applyBorder="0" applyAlignment="0" applyProtection="0"/>
    <xf numFmtId="0" fontId="16" fillId="0" borderId="10" applyNumberFormat="0" applyFill="0" applyBorder="0" applyAlignment="0" applyProtection="0"/>
    <xf numFmtId="0" fontId="15" fillId="0" borderId="11" applyNumberFormat="0" applyFill="0" applyBorder="0" applyAlignment="0" applyProtection="0"/>
    <xf numFmtId="0" fontId="7" fillId="0" borderId="12" applyNumberFormat="0" applyFill="0" applyBorder="0" applyAlignment="0" applyProtection="0"/>
  </cellStyleXfs>
  <cellXfs count="178">
    <xf numFmtId="0" fontId="0" fillId="0" borderId="0" xfId="0"/>
    <xf numFmtId="0" fontId="1" fillId="0" borderId="0" xfId="0" applyFont="1"/>
    <xf numFmtId="0" fontId="1" fillId="0" borderId="1" xfId="0" applyFont="1" applyBorder="1"/>
    <xf numFmtId="0" fontId="1" fillId="0" borderId="1" xfId="0" applyFont="1" applyBorder="1" applyAlignment="1">
      <alignment horizontal="left"/>
    </xf>
    <xf numFmtId="0" fontId="2" fillId="2" borderId="0" xfId="0" applyFont="1" applyFill="1"/>
    <xf numFmtId="0" fontId="2" fillId="2" borderId="0" xfId="0" applyFont="1" applyFill="1" applyAlignment="1">
      <alignment horizontal="center"/>
    </xf>
    <xf numFmtId="0" fontId="1" fillId="0" borderId="1" xfId="0" quotePrefix="1" applyFont="1" applyBorder="1"/>
    <xf numFmtId="0" fontId="1" fillId="0" borderId="1" xfId="0" quotePrefix="1" applyFont="1" applyBorder="1" applyAlignment="1">
      <alignment horizontal="left"/>
    </xf>
    <xf numFmtId="0" fontId="5" fillId="0" borderId="0" xfId="0" applyFont="1" applyAlignment="1">
      <alignment horizontal="center" vertical="center"/>
    </xf>
    <xf numFmtId="0" fontId="16" fillId="0" borderId="0" xfId="3" applyBorder="1" applyAlignment="1">
      <alignment horizontal="left" vertical="center"/>
    </xf>
    <xf numFmtId="0" fontId="22" fillId="0" borderId="1" xfId="0" applyFont="1" applyBorder="1" applyAlignment="1">
      <alignment horizontal="center" vertical="center" wrapText="1" readingOrder="1"/>
    </xf>
    <xf numFmtId="0" fontId="23" fillId="0" borderId="1" xfId="0" applyFont="1" applyBorder="1" applyAlignment="1">
      <alignment horizontal="center" vertical="center" wrapText="1" readingOrder="1"/>
    </xf>
    <xf numFmtId="0" fontId="19" fillId="0" borderId="0" xfId="0" applyFont="1"/>
    <xf numFmtId="0" fontId="9" fillId="0" borderId="0" xfId="0" applyFont="1" applyAlignment="1">
      <alignment vertical="center"/>
    </xf>
    <xf numFmtId="0" fontId="18" fillId="5" borderId="0" xfId="0" applyFont="1" applyFill="1" applyAlignment="1">
      <alignment vertical="center"/>
    </xf>
    <xf numFmtId="0" fontId="16" fillId="0" borderId="0" xfId="3" applyBorder="1" applyAlignment="1">
      <alignment vertical="center"/>
    </xf>
    <xf numFmtId="0" fontId="16" fillId="0" borderId="0" xfId="3" applyBorder="1" applyAlignment="1">
      <alignment horizontal="center" vertical="center"/>
    </xf>
    <xf numFmtId="0" fontId="0" fillId="0" borderId="0" xfId="0" applyAlignment="1">
      <alignment vertical="center"/>
    </xf>
    <xf numFmtId="0" fontId="5" fillId="0" borderId="0" xfId="0" applyFont="1" applyAlignment="1">
      <alignment vertical="center"/>
    </xf>
    <xf numFmtId="0" fontId="5" fillId="0" borderId="22" xfId="0" applyFont="1" applyBorder="1" applyAlignment="1">
      <alignment vertical="center"/>
    </xf>
    <xf numFmtId="0" fontId="5" fillId="0" borderId="22" xfId="0" applyFont="1" applyBorder="1" applyAlignment="1">
      <alignment horizontal="center" vertical="center"/>
    </xf>
    <xf numFmtId="0" fontId="15" fillId="0" borderId="0" xfId="4" applyBorder="1" applyAlignment="1">
      <alignment vertical="center"/>
    </xf>
    <xf numFmtId="0" fontId="15" fillId="0" borderId="0" xfId="4" applyBorder="1" applyAlignment="1">
      <alignment horizontal="center" vertical="center"/>
    </xf>
    <xf numFmtId="0" fontId="7" fillId="2" borderId="9" xfId="5" applyFill="1" applyBorder="1" applyAlignment="1">
      <alignment vertical="center"/>
    </xf>
    <xf numFmtId="0" fontId="7" fillId="2" borderId="13" xfId="5" applyFill="1" applyBorder="1" applyAlignment="1">
      <alignment horizontal="center" vertical="center"/>
    </xf>
    <xf numFmtId="0" fontId="18" fillId="0" borderId="0" xfId="5" applyFont="1" applyBorder="1" applyAlignment="1">
      <alignment horizontal="left" vertical="center"/>
    </xf>
    <xf numFmtId="0" fontId="7" fillId="0" borderId="0" xfId="5" applyBorder="1" applyAlignment="1">
      <alignment horizontal="center" vertical="center"/>
    </xf>
    <xf numFmtId="0" fontId="7" fillId="0" borderId="0" xfId="5" applyBorder="1" applyAlignment="1">
      <alignment vertical="center"/>
    </xf>
    <xf numFmtId="9" fontId="5" fillId="0" borderId="0" xfId="0" applyNumberFormat="1" applyFont="1" applyAlignment="1">
      <alignment horizontal="left" vertical="center"/>
    </xf>
    <xf numFmtId="9" fontId="5" fillId="0" borderId="0" xfId="0" applyNumberFormat="1" applyFont="1" applyAlignment="1">
      <alignment horizontal="center" vertical="center"/>
    </xf>
    <xf numFmtId="1" fontId="5" fillId="0" borderId="0" xfId="0" applyNumberFormat="1" applyFont="1" applyAlignment="1">
      <alignment horizontal="left" vertical="center"/>
    </xf>
    <xf numFmtId="10" fontId="5" fillId="0" borderId="0" xfId="0" applyNumberFormat="1" applyFont="1" applyAlignment="1">
      <alignment horizontal="center" vertical="center"/>
    </xf>
    <xf numFmtId="1" fontId="5" fillId="0" borderId="0" xfId="0" applyNumberFormat="1" applyFont="1" applyAlignment="1">
      <alignment horizontal="center" vertical="center"/>
    </xf>
    <xf numFmtId="3" fontId="5" fillId="0" borderId="0" xfId="0" applyNumberFormat="1" applyFont="1" applyAlignment="1">
      <alignment horizontal="center" vertical="center"/>
    </xf>
    <xf numFmtId="0" fontId="7" fillId="2" borderId="0" xfId="5" applyFill="1" applyBorder="1" applyAlignment="1">
      <alignment horizontal="center" vertical="center" wrapText="1"/>
    </xf>
    <xf numFmtId="0" fontId="5" fillId="0" borderId="4" xfId="0" applyFont="1" applyBorder="1" applyAlignment="1">
      <alignment vertical="center"/>
    </xf>
    <xf numFmtId="0" fontId="5" fillId="3" borderId="0" xfId="0" applyFont="1" applyFill="1" applyAlignment="1">
      <alignment vertical="center"/>
    </xf>
    <xf numFmtId="9" fontId="0" fillId="0" borderId="0" xfId="0" applyNumberFormat="1"/>
    <xf numFmtId="10" fontId="0" fillId="0" borderId="0" xfId="0" applyNumberFormat="1"/>
    <xf numFmtId="164" fontId="22" fillId="0" borderId="3" xfId="0" applyNumberFormat="1" applyFont="1" applyBorder="1" applyAlignment="1">
      <alignment horizontal="center" vertical="center" wrapText="1" readingOrder="1"/>
    </xf>
    <xf numFmtId="0" fontId="22" fillId="0" borderId="3" xfId="0" applyFont="1" applyBorder="1" applyAlignment="1">
      <alignment horizontal="center" vertical="center" wrapText="1" readingOrder="1"/>
    </xf>
    <xf numFmtId="0" fontId="9" fillId="0" borderId="4" xfId="0" applyFont="1" applyBorder="1" applyAlignment="1">
      <alignment vertical="center"/>
    </xf>
    <xf numFmtId="0" fontId="14" fillId="0" borderId="0" xfId="0" applyFont="1" applyAlignment="1">
      <alignment vertical="center"/>
    </xf>
    <xf numFmtId="0" fontId="9" fillId="0" borderId="0" xfId="0" applyFont="1" applyAlignment="1">
      <alignment vertical="center" wrapText="1"/>
    </xf>
    <xf numFmtId="0" fontId="5" fillId="0" borderId="0" xfId="0" applyFont="1" applyAlignment="1">
      <alignment vertical="center" wrapText="1"/>
    </xf>
    <xf numFmtId="14" fontId="0" fillId="0" borderId="0" xfId="0" applyNumberFormat="1"/>
    <xf numFmtId="0" fontId="26" fillId="0" borderId="24" xfId="0" applyFont="1" applyBorder="1"/>
    <xf numFmtId="0" fontId="25" fillId="6" borderId="0" xfId="0" applyFont="1" applyFill="1"/>
    <xf numFmtId="14" fontId="26" fillId="0" borderId="24" xfId="0" applyNumberFormat="1" applyFont="1" applyBorder="1"/>
    <xf numFmtId="0" fontId="0" fillId="0" borderId="22" xfId="0" applyBorder="1" applyAlignment="1">
      <alignment vertical="center"/>
    </xf>
    <xf numFmtId="0" fontId="17" fillId="4" borderId="0" xfId="0" applyFont="1" applyFill="1" applyAlignment="1">
      <alignment horizontal="center" vertical="center"/>
    </xf>
    <xf numFmtId="0" fontId="27" fillId="7" borderId="3" xfId="0" applyFont="1" applyFill="1" applyBorder="1" applyAlignment="1">
      <alignment vertical="center"/>
    </xf>
    <xf numFmtId="0" fontId="8" fillId="0" borderId="3" xfId="0" applyFont="1" applyBorder="1" applyAlignment="1">
      <alignment horizontal="center" vertical="center"/>
    </xf>
    <xf numFmtId="0" fontId="27" fillId="7" borderId="1" xfId="0" applyFont="1" applyFill="1" applyBorder="1" applyAlignment="1">
      <alignment vertical="center"/>
    </xf>
    <xf numFmtId="0" fontId="8" fillId="0" borderId="1" xfId="0" applyFont="1" applyBorder="1" applyAlignment="1">
      <alignment horizontal="center" vertical="center"/>
    </xf>
    <xf numFmtId="0" fontId="27" fillId="7" borderId="0" xfId="0" applyFont="1" applyFill="1" applyAlignment="1">
      <alignment vertical="center"/>
    </xf>
    <xf numFmtId="0" fontId="8" fillId="0" borderId="0" xfId="0" applyFont="1" applyAlignment="1">
      <alignment horizontal="center" vertical="center"/>
    </xf>
    <xf numFmtId="0" fontId="8" fillId="0" borderId="0" xfId="0" applyFont="1" applyAlignment="1">
      <alignment vertical="center"/>
    </xf>
    <xf numFmtId="0" fontId="28" fillId="0" borderId="0" xfId="0" applyFont="1" applyAlignment="1">
      <alignment vertical="center"/>
    </xf>
    <xf numFmtId="0" fontId="30" fillId="0" borderId="0" xfId="0" applyFont="1" applyAlignment="1">
      <alignment vertical="center"/>
    </xf>
    <xf numFmtId="0" fontId="18" fillId="0" borderId="0" xfId="0" applyFont="1" applyAlignment="1">
      <alignment vertical="center"/>
    </xf>
    <xf numFmtId="0" fontId="17" fillId="4" borderId="9" xfId="0" applyFont="1" applyFill="1" applyBorder="1" applyAlignment="1">
      <alignment horizontal="center" vertical="center"/>
    </xf>
    <xf numFmtId="0" fontId="17" fillId="4" borderId="3" xfId="0" applyFont="1" applyFill="1" applyBorder="1" applyAlignment="1">
      <alignment horizontal="center" vertical="center"/>
    </xf>
    <xf numFmtId="0" fontId="31" fillId="0" borderId="0" xfId="0" applyFont="1" applyAlignment="1">
      <alignment horizontal="center" vertical="center"/>
    </xf>
    <xf numFmtId="0" fontId="32" fillId="3" borderId="0" xfId="0" applyFont="1" applyFill="1"/>
    <xf numFmtId="0" fontId="32" fillId="0" borderId="0" xfId="0" applyFont="1"/>
    <xf numFmtId="0" fontId="10" fillId="3" borderId="0" xfId="5" applyFont="1" applyFill="1" applyBorder="1"/>
    <xf numFmtId="0" fontId="10" fillId="0" borderId="0" xfId="5" applyFont="1" applyBorder="1"/>
    <xf numFmtId="0" fontId="10" fillId="0" borderId="0" xfId="5" applyFont="1" applyBorder="1" applyAlignment="1">
      <alignment vertical="top"/>
    </xf>
    <xf numFmtId="0" fontId="33" fillId="3" borderId="0" xfId="3" applyFont="1" applyFill="1" applyBorder="1"/>
    <xf numFmtId="0" fontId="5" fillId="0" borderId="0" xfId="5" quotePrefix="1" applyFont="1" applyBorder="1"/>
    <xf numFmtId="0" fontId="5" fillId="0" borderId="0" xfId="5" applyFont="1" applyBorder="1" applyAlignment="1">
      <alignment wrapText="1"/>
    </xf>
    <xf numFmtId="0" fontId="5" fillId="0" borderId="0" xfId="5" applyFont="1" applyBorder="1"/>
    <xf numFmtId="0" fontId="5" fillId="0" borderId="0" xfId="5" applyFont="1" applyBorder="1" applyAlignment="1">
      <alignment vertical="top"/>
    </xf>
    <xf numFmtId="0" fontId="9" fillId="0" borderId="0" xfId="5" applyFont="1" applyBorder="1" applyAlignment="1">
      <alignment horizontal="left"/>
    </xf>
    <xf numFmtId="9" fontId="5" fillId="0" borderId="0" xfId="0" applyNumberFormat="1" applyFont="1" applyAlignment="1">
      <alignment horizontal="left"/>
    </xf>
    <xf numFmtId="1" fontId="5" fillId="0" borderId="0" xfId="0" applyNumberFormat="1" applyFont="1" applyAlignment="1">
      <alignment horizontal="left"/>
    </xf>
    <xf numFmtId="0" fontId="5" fillId="0" borderId="15" xfId="0" applyFont="1" applyBorder="1" applyAlignment="1">
      <alignment vertical="center"/>
    </xf>
    <xf numFmtId="164" fontId="22" fillId="0" borderId="0" xfId="0" applyNumberFormat="1" applyFont="1" applyAlignment="1">
      <alignment horizontal="center" vertical="center" wrapText="1" readingOrder="1"/>
    </xf>
    <xf numFmtId="0" fontId="22" fillId="0" borderId="0" xfId="0" applyFont="1" applyAlignment="1">
      <alignment horizontal="center" vertical="center" wrapText="1" readingOrder="1"/>
    </xf>
    <xf numFmtId="1" fontId="23" fillId="0" borderId="1" xfId="0" applyNumberFormat="1" applyFont="1" applyBorder="1" applyAlignment="1">
      <alignment horizontal="center" vertical="center" wrapText="1" readingOrder="1"/>
    </xf>
    <xf numFmtId="0" fontId="16" fillId="0" borderId="0" xfId="3" applyBorder="1" applyAlignment="1" applyProtection="1">
      <alignment vertical="center"/>
    </xf>
    <xf numFmtId="0" fontId="16" fillId="0" borderId="0" xfId="3" applyBorder="1" applyAlignment="1" applyProtection="1">
      <alignment horizontal="center" vertical="center"/>
    </xf>
    <xf numFmtId="0" fontId="16" fillId="0" borderId="0" xfId="3" applyBorder="1" applyAlignment="1" applyProtection="1">
      <alignment horizontal="left" vertical="center"/>
    </xf>
    <xf numFmtId="0" fontId="15" fillId="0" borderId="0" xfId="4" applyBorder="1" applyAlignment="1" applyProtection="1">
      <alignment vertical="center"/>
    </xf>
    <xf numFmtId="0" fontId="15" fillId="0" borderId="0" xfId="4" applyBorder="1" applyAlignment="1" applyProtection="1">
      <alignment horizontal="center" vertical="center"/>
    </xf>
    <xf numFmtId="0" fontId="7" fillId="2" borderId="3" xfId="0" applyFont="1" applyFill="1" applyBorder="1" applyAlignment="1">
      <alignment vertical="center"/>
    </xf>
    <xf numFmtId="0" fontId="7" fillId="2" borderId="2" xfId="0" applyFont="1" applyFill="1" applyBorder="1" applyAlignment="1">
      <alignment horizontal="center" vertical="center"/>
    </xf>
    <xf numFmtId="10" fontId="20" fillId="0" borderId="1" xfId="0" applyNumberFormat="1" applyFont="1" applyBorder="1" applyAlignment="1">
      <alignment horizontal="center" vertical="center" wrapText="1" readingOrder="1"/>
    </xf>
    <xf numFmtId="0" fontId="9" fillId="0" borderId="1" xfId="0" applyFont="1" applyBorder="1" applyAlignment="1">
      <alignment vertical="center"/>
    </xf>
    <xf numFmtId="166" fontId="21" fillId="0" borderId="1" xfId="0" applyNumberFormat="1" applyFont="1" applyBorder="1" applyAlignment="1">
      <alignment horizontal="center" vertical="center" wrapText="1" readingOrder="1"/>
    </xf>
    <xf numFmtId="0" fontId="5" fillId="3" borderId="0" xfId="0" applyFont="1" applyFill="1" applyAlignment="1">
      <alignment horizontal="left" vertical="center"/>
    </xf>
    <xf numFmtId="0" fontId="5" fillId="3" borderId="0" xfId="0" applyFont="1" applyFill="1" applyAlignment="1">
      <alignment horizontal="center" vertical="center"/>
    </xf>
    <xf numFmtId="0" fontId="5" fillId="0" borderId="0" xfId="0" applyFont="1" applyAlignment="1">
      <alignment horizontal="left" vertical="center"/>
    </xf>
    <xf numFmtId="0" fontId="7" fillId="2" borderId="0" xfId="5" applyFill="1" applyBorder="1" applyAlignment="1" applyProtection="1">
      <alignment horizontal="center" vertical="center" wrapText="1"/>
    </xf>
    <xf numFmtId="10" fontId="22" fillId="0" borderId="1" xfId="0" applyNumberFormat="1" applyFont="1" applyBorder="1" applyAlignment="1">
      <alignment horizontal="center" vertical="center" wrapText="1" readingOrder="1"/>
    </xf>
    <xf numFmtId="166" fontId="23" fillId="0" borderId="1" xfId="0" applyNumberFormat="1" applyFont="1" applyBorder="1" applyAlignment="1">
      <alignment horizontal="center" vertical="center" wrapText="1" readingOrder="1"/>
    </xf>
    <xf numFmtId="0" fontId="7" fillId="2" borderId="3" xfId="5" applyFill="1" applyBorder="1" applyAlignment="1" applyProtection="1">
      <alignment horizontal="center" vertical="center" wrapText="1"/>
    </xf>
    <xf numFmtId="0" fontId="7" fillId="2" borderId="9" xfId="5" applyFill="1" applyBorder="1" applyAlignment="1" applyProtection="1">
      <alignment horizontal="center" vertical="center" wrapText="1"/>
    </xf>
    <xf numFmtId="0" fontId="13" fillId="0" borderId="0" xfId="0" applyFont="1" applyAlignment="1">
      <alignment horizontal="center" vertical="center"/>
    </xf>
    <xf numFmtId="0" fontId="10" fillId="0" borderId="0" xfId="0" applyFont="1" applyAlignment="1">
      <alignment vertical="center" wrapText="1"/>
    </xf>
    <xf numFmtId="0" fontId="18" fillId="0" borderId="0" xfId="5" applyFont="1" applyBorder="1" applyAlignment="1" applyProtection="1">
      <alignment horizontal="left" vertical="center"/>
    </xf>
    <xf numFmtId="0" fontId="13" fillId="0" borderId="0" xfId="0" applyFont="1" applyAlignment="1">
      <alignment vertical="center"/>
    </xf>
    <xf numFmtId="0" fontId="7" fillId="2" borderId="9" xfId="5" applyFill="1" applyBorder="1" applyAlignment="1" applyProtection="1">
      <alignment vertical="center"/>
    </xf>
    <xf numFmtId="0" fontId="7" fillId="2" borderId="2" xfId="5" applyFill="1" applyBorder="1" applyAlignment="1" applyProtection="1">
      <alignment horizontal="center" vertical="center"/>
    </xf>
    <xf numFmtId="0" fontId="7" fillId="0" borderId="0" xfId="5" applyBorder="1" applyAlignment="1" applyProtection="1">
      <alignment horizontal="center" vertical="center"/>
    </xf>
    <xf numFmtId="0" fontId="7" fillId="0" borderId="0" xfId="5" applyBorder="1" applyAlignment="1" applyProtection="1">
      <alignment vertical="center"/>
    </xf>
    <xf numFmtId="0" fontId="5" fillId="0" borderId="5" xfId="0" applyFont="1" applyBorder="1" applyAlignment="1">
      <alignment vertical="center"/>
    </xf>
    <xf numFmtId="10" fontId="5" fillId="0" borderId="0" xfId="0" applyNumberFormat="1" applyFont="1" applyAlignment="1">
      <alignment vertical="center"/>
    </xf>
    <xf numFmtId="0" fontId="9" fillId="0" borderId="8" xfId="0" applyFont="1" applyBorder="1" applyAlignment="1">
      <alignment vertical="center"/>
    </xf>
    <xf numFmtId="0" fontId="5" fillId="0" borderId="1" xfId="0" applyFont="1" applyBorder="1" applyAlignment="1">
      <alignment vertical="center"/>
    </xf>
    <xf numFmtId="0" fontId="20" fillId="0" borderId="1" xfId="0" applyFont="1" applyBorder="1" applyAlignment="1">
      <alignment horizontal="center" vertical="center" wrapText="1" readingOrder="1"/>
    </xf>
    <xf numFmtId="3" fontId="5" fillId="0" borderId="0" xfId="0" applyNumberFormat="1" applyFont="1" applyAlignment="1">
      <alignment vertical="center"/>
    </xf>
    <xf numFmtId="0" fontId="7" fillId="2" borderId="13" xfId="5" applyFill="1" applyBorder="1" applyAlignment="1" applyProtection="1">
      <alignment horizontal="center" vertical="center" wrapText="1"/>
    </xf>
    <xf numFmtId="164" fontId="22" fillId="0" borderId="1" xfId="0" applyNumberFormat="1" applyFont="1" applyBorder="1" applyAlignment="1">
      <alignment horizontal="center" vertical="center" wrapText="1" readingOrder="1"/>
    </xf>
    <xf numFmtId="3" fontId="9" fillId="0" borderId="0" xfId="0" applyNumberFormat="1" applyFont="1" applyAlignment="1">
      <alignment vertical="center"/>
    </xf>
    <xf numFmtId="0" fontId="17" fillId="4" borderId="3" xfId="0" applyFont="1" applyFill="1" applyBorder="1" applyAlignment="1">
      <alignment horizontal="left" vertical="center"/>
    </xf>
    <xf numFmtId="0" fontId="17" fillId="4" borderId="7" xfId="0" applyFont="1" applyFill="1" applyBorder="1" applyAlignment="1">
      <alignment horizontal="center" vertical="center"/>
    </xf>
    <xf numFmtId="0" fontId="14" fillId="0" borderId="0" xfId="0" applyFont="1" applyAlignment="1">
      <alignment horizontal="center" vertical="center"/>
    </xf>
    <xf numFmtId="0" fontId="8" fillId="0" borderId="4" xfId="0" applyFont="1" applyBorder="1" applyAlignment="1">
      <alignment horizontal="left" vertical="center"/>
    </xf>
    <xf numFmtId="164" fontId="20" fillId="0" borderId="1" xfId="0" applyNumberFormat="1" applyFont="1" applyBorder="1" applyAlignment="1">
      <alignment horizontal="center" vertical="center" wrapText="1" readingOrder="1"/>
    </xf>
    <xf numFmtId="0" fontId="5" fillId="3" borderId="0" xfId="0" applyFont="1" applyFill="1" applyAlignment="1">
      <alignment horizontal="left" vertical="center" wrapText="1"/>
    </xf>
    <xf numFmtId="3" fontId="5" fillId="3" borderId="0" xfId="0" applyNumberFormat="1" applyFont="1" applyFill="1" applyAlignment="1">
      <alignment horizontal="center" vertical="center"/>
    </xf>
    <xf numFmtId="10" fontId="5" fillId="3" borderId="0" xfId="0" applyNumberFormat="1" applyFont="1" applyFill="1" applyAlignment="1">
      <alignment vertical="center"/>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15" xfId="0" applyFont="1" applyBorder="1" applyAlignment="1">
      <alignment horizontal="left" vertical="center" wrapText="1"/>
    </xf>
    <xf numFmtId="0" fontId="7" fillId="2" borderId="9" xfId="0" applyFont="1" applyFill="1" applyBorder="1" applyAlignment="1">
      <alignment horizontal="left" vertical="center" wrapText="1"/>
    </xf>
    <xf numFmtId="0" fontId="7" fillId="2" borderId="3" xfId="0" applyFont="1" applyFill="1" applyBorder="1" applyAlignment="1">
      <alignment horizontal="center" vertical="center"/>
    </xf>
    <xf numFmtId="0" fontId="10" fillId="0" borderId="0" xfId="0" applyFont="1" applyAlignment="1">
      <alignment horizontal="center" vertical="center"/>
    </xf>
    <xf numFmtId="0" fontId="10" fillId="0" borderId="0" xfId="0" applyFont="1" applyAlignment="1">
      <alignment vertical="center"/>
    </xf>
    <xf numFmtId="3" fontId="21" fillId="0" borderId="1" xfId="0" applyNumberFormat="1" applyFont="1" applyBorder="1" applyAlignment="1">
      <alignment horizontal="center" vertical="center" wrapText="1" readingOrder="1"/>
    </xf>
    <xf numFmtId="0" fontId="12" fillId="0" borderId="0" xfId="0" applyFont="1" applyAlignment="1">
      <alignment vertical="center"/>
    </xf>
    <xf numFmtId="0" fontId="6" fillId="0" borderId="0" xfId="0" applyFont="1" applyAlignment="1">
      <alignment vertical="center"/>
    </xf>
    <xf numFmtId="0" fontId="5" fillId="0" borderId="5" xfId="0" applyFont="1" applyBorder="1" applyAlignment="1">
      <alignment vertical="center" wrapText="1"/>
    </xf>
    <xf numFmtId="0" fontId="6" fillId="0" borderId="0" xfId="0" applyFont="1" applyAlignment="1">
      <alignment vertical="center" wrapText="1"/>
    </xf>
    <xf numFmtId="0" fontId="7" fillId="2" borderId="9" xfId="0" applyFont="1" applyFill="1" applyBorder="1" applyAlignment="1">
      <alignment horizontal="left" vertical="center"/>
    </xf>
    <xf numFmtId="0" fontId="5" fillId="0" borderId="5" xfId="0" applyFont="1" applyBorder="1" applyAlignment="1">
      <alignment horizontal="left" vertical="center"/>
    </xf>
    <xf numFmtId="10" fontId="5" fillId="0" borderId="4" xfId="0" applyNumberFormat="1" applyFont="1" applyBorder="1" applyAlignment="1">
      <alignment horizontal="center" vertical="center"/>
    </xf>
    <xf numFmtId="43" fontId="5" fillId="0" borderId="0" xfId="2" applyFont="1" applyAlignment="1" applyProtection="1">
      <alignment horizontal="center" vertical="center"/>
    </xf>
    <xf numFmtId="43" fontId="5" fillId="0" borderId="0" xfId="2" applyFont="1" applyAlignment="1" applyProtection="1">
      <alignment vertical="center"/>
    </xf>
    <xf numFmtId="3" fontId="21" fillId="0" borderId="18" xfId="0" applyNumberFormat="1" applyFont="1" applyBorder="1" applyAlignment="1">
      <alignment horizontal="center" vertical="center" wrapText="1" readingOrder="1"/>
    </xf>
    <xf numFmtId="0" fontId="5" fillId="0" borderId="1" xfId="0" applyFont="1" applyBorder="1" applyAlignment="1">
      <alignment horizontal="left" vertical="center"/>
    </xf>
    <xf numFmtId="10" fontId="21" fillId="0" borderId="1" xfId="0" applyNumberFormat="1" applyFont="1" applyBorder="1" applyAlignment="1">
      <alignment horizontal="center" vertical="center" wrapText="1" readingOrder="1"/>
    </xf>
    <xf numFmtId="10" fontId="24" fillId="0" borderId="1" xfId="0" applyNumberFormat="1" applyFont="1" applyBorder="1" applyAlignment="1">
      <alignment horizontal="center" vertical="center"/>
    </xf>
    <xf numFmtId="164" fontId="24" fillId="0" borderId="1" xfId="0" applyNumberFormat="1" applyFont="1" applyBorder="1" applyAlignment="1">
      <alignment horizontal="center" vertical="center"/>
    </xf>
    <xf numFmtId="3" fontId="9" fillId="0" borderId="1" xfId="0" applyNumberFormat="1" applyFont="1" applyBorder="1" applyAlignment="1">
      <alignment horizontal="center" vertical="center"/>
    </xf>
    <xf numFmtId="10" fontId="9" fillId="0" borderId="1" xfId="0" applyNumberFormat="1" applyFont="1" applyBorder="1" applyAlignment="1">
      <alignment horizontal="center" vertical="center"/>
    </xf>
    <xf numFmtId="0" fontId="7" fillId="2" borderId="16" xfId="5" applyFill="1" applyBorder="1" applyAlignment="1" applyProtection="1">
      <alignment horizontal="center" vertical="center" wrapText="1"/>
    </xf>
    <xf numFmtId="0" fontId="5" fillId="0" borderId="6" xfId="0" applyFont="1" applyBorder="1" applyAlignment="1">
      <alignment horizontal="left" vertical="center"/>
    </xf>
    <xf numFmtId="0" fontId="7" fillId="2" borderId="17" xfId="5" applyFill="1" applyBorder="1" applyAlignment="1" applyProtection="1">
      <alignment horizontal="center" vertical="center" wrapText="1"/>
    </xf>
    <xf numFmtId="0" fontId="7" fillId="2" borderId="21" xfId="5" applyFill="1" applyBorder="1" applyAlignment="1" applyProtection="1">
      <alignment horizontal="center" vertical="center" wrapText="1"/>
    </xf>
    <xf numFmtId="0" fontId="7" fillId="2" borderId="19" xfId="5" applyFill="1" applyBorder="1" applyAlignment="1" applyProtection="1">
      <alignment horizontal="center" vertical="center" wrapText="1"/>
    </xf>
    <xf numFmtId="0" fontId="5" fillId="0" borderId="20" xfId="0" applyFont="1" applyBorder="1" applyAlignment="1">
      <alignment horizontal="left" vertical="center"/>
    </xf>
    <xf numFmtId="10" fontId="20" fillId="0" borderId="4" xfId="0" applyNumberFormat="1" applyFont="1" applyBorder="1" applyAlignment="1">
      <alignment horizontal="center" vertical="center" wrapText="1" readingOrder="1"/>
    </xf>
    <xf numFmtId="10" fontId="5" fillId="0" borderId="0" xfId="1" applyNumberFormat="1" applyFont="1" applyAlignment="1" applyProtection="1">
      <alignment vertical="center"/>
    </xf>
    <xf numFmtId="0" fontId="9" fillId="0" borderId="23" xfId="0" applyFont="1" applyBorder="1" applyAlignment="1">
      <alignment vertical="center"/>
    </xf>
    <xf numFmtId="10" fontId="21" fillId="0" borderId="15" xfId="0" applyNumberFormat="1" applyFont="1" applyBorder="1" applyAlignment="1">
      <alignment horizontal="center" vertical="center" wrapText="1" readingOrder="1"/>
    </xf>
    <xf numFmtId="165" fontId="5" fillId="0" borderId="0" xfId="2" applyNumberFormat="1" applyFont="1" applyAlignment="1" applyProtection="1">
      <alignment horizontal="center" vertical="center"/>
    </xf>
    <xf numFmtId="165" fontId="5" fillId="0" borderId="0" xfId="2" applyNumberFormat="1" applyFont="1" applyAlignment="1" applyProtection="1">
      <alignment vertical="center"/>
    </xf>
    <xf numFmtId="10" fontId="5" fillId="3" borderId="0" xfId="1" applyNumberFormat="1" applyFont="1" applyFill="1" applyAlignment="1" applyProtection="1">
      <alignment vertical="center"/>
    </xf>
    <xf numFmtId="164" fontId="5" fillId="0" borderId="4" xfId="0" applyNumberFormat="1" applyFont="1" applyBorder="1" applyAlignment="1">
      <alignment vertical="center"/>
    </xf>
    <xf numFmtId="164" fontId="5" fillId="0" borderId="0" xfId="0" applyNumberFormat="1" applyFont="1" applyAlignment="1">
      <alignment vertical="center"/>
    </xf>
    <xf numFmtId="0" fontId="7" fillId="2" borderId="1" xfId="0" applyFont="1" applyFill="1" applyBorder="1" applyAlignment="1">
      <alignment horizontal="center" vertical="center"/>
    </xf>
    <xf numFmtId="167" fontId="22" fillId="0" borderId="1" xfId="0" applyNumberFormat="1" applyFont="1" applyBorder="1" applyAlignment="1">
      <alignment horizontal="center" vertical="center" wrapText="1" readingOrder="1"/>
    </xf>
    <xf numFmtId="0" fontId="13" fillId="0" borderId="0" xfId="0" applyFont="1" applyAlignment="1">
      <alignment horizontal="left" vertical="center"/>
    </xf>
    <xf numFmtId="0" fontId="7" fillId="2" borderId="9" xfId="0" applyFont="1" applyFill="1" applyBorder="1" applyAlignment="1">
      <alignment vertical="center" wrapText="1"/>
    </xf>
    <xf numFmtId="0" fontId="9" fillId="0" borderId="0" xfId="0" applyFont="1" applyAlignment="1">
      <alignment horizontal="center" vertical="center"/>
    </xf>
    <xf numFmtId="0" fontId="5" fillId="0" borderId="1" xfId="0" applyFont="1" applyBorder="1" applyAlignment="1">
      <alignment vertical="center" wrapText="1"/>
    </xf>
    <xf numFmtId="164" fontId="5" fillId="0" borderId="0" xfId="0" applyNumberFormat="1" applyFont="1" applyAlignment="1">
      <alignment horizontal="center" vertical="center"/>
    </xf>
    <xf numFmtId="0" fontId="13" fillId="0" borderId="0" xfId="0" applyFont="1" applyAlignment="1">
      <alignment vertical="center" wrapText="1"/>
    </xf>
    <xf numFmtId="0" fontId="34" fillId="3" borderId="0" xfId="5" applyFont="1" applyFill="1" applyBorder="1" applyAlignment="1">
      <alignment horizontal="left" vertical="top" wrapText="1"/>
    </xf>
    <xf numFmtId="0" fontId="14" fillId="0" borderId="14" xfId="0" applyFont="1" applyBorder="1" applyAlignment="1">
      <alignment vertical="center" wrapText="1"/>
    </xf>
    <xf numFmtId="0" fontId="18" fillId="0" borderId="1" xfId="0" applyFont="1" applyBorder="1" applyAlignment="1">
      <alignment vertical="center"/>
    </xf>
    <xf numFmtId="3" fontId="23" fillId="0" borderId="1" xfId="0" applyNumberFormat="1" applyFont="1" applyBorder="1" applyAlignment="1">
      <alignment horizontal="center" vertical="center" wrapText="1" readingOrder="1"/>
    </xf>
    <xf numFmtId="0" fontId="14" fillId="0" borderId="4" xfId="0" applyFont="1" applyBorder="1" applyAlignment="1">
      <alignment vertical="center" wrapText="1"/>
    </xf>
    <xf numFmtId="0" fontId="14" fillId="0" borderId="5" xfId="0" applyFont="1" applyBorder="1" applyAlignment="1">
      <alignment vertical="center" wrapText="1"/>
    </xf>
    <xf numFmtId="0" fontId="18" fillId="5" borderId="0" xfId="0" applyFont="1" applyFill="1" applyAlignment="1" applyProtection="1">
      <alignment horizontal="center" vertical="center"/>
      <protection locked="0"/>
    </xf>
  </cellXfs>
  <cellStyles count="6">
    <cellStyle name="Comma" xfId="2" builtinId="3"/>
    <cellStyle name="Heading 1" xfId="3" builtinId="16" customBuiltin="1"/>
    <cellStyle name="Heading 2" xfId="4" builtinId="17" customBuiltin="1"/>
    <cellStyle name="Heading 3" xfId="5" builtinId="18" customBuiltin="1"/>
    <cellStyle name="Normal" xfId="0" builtinId="0"/>
    <cellStyle name="Percent" xfId="1" builtinId="5"/>
  </cellStyles>
  <dxfs count="372">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border diagonalUp="0" diagonalDown="0">
        <left/>
        <right/>
        <top style="thin">
          <color rgb="FF000000"/>
        </top>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Aptos Narrow"/>
        <family val="2"/>
        <scheme val="none"/>
      </font>
      <fill>
        <patternFill patternType="none">
          <fgColor indexed="64"/>
          <bgColor indexed="65"/>
        </patternFill>
      </fill>
      <alignment horizontal="general" vertical="bottom" textRotation="0" wrapText="0" indent="0" justifyLastLine="0" shrinkToFit="0" readingOrder="0"/>
    </dxf>
    <dxf>
      <font>
        <b/>
        <i val="0"/>
        <strike val="0"/>
        <condense val="0"/>
        <extend val="0"/>
        <outline val="0"/>
        <shadow val="0"/>
        <u val="none"/>
        <vertAlign val="baseline"/>
        <sz val="11"/>
        <color rgb="FFFFFFFF"/>
        <name val="Aptos Narrow"/>
        <family val="2"/>
        <scheme val="none"/>
      </font>
      <fill>
        <patternFill patternType="solid">
          <fgColor rgb="FF000000"/>
          <bgColor rgb="FF000000"/>
        </patternFill>
      </fill>
      <alignment horizontal="general"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top style="thin">
          <color indexed="64"/>
        </top>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rgb="FF000000"/>
        <name val="Segoe UI"/>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top style="thin">
          <color indexed="64"/>
        </top>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00"/>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border outline="0">
        <right style="thin">
          <color indexed="64"/>
        </right>
        <top style="thin">
          <color indexed="64"/>
        </top>
        <bottom style="thin">
          <color indexed="64"/>
        </bottom>
      </border>
    </dxf>
    <dxf>
      <protection locked="1" hidden="0"/>
    </dxf>
    <dxf>
      <border outline="0">
        <bottom style="thin">
          <color indexed="64"/>
        </bottom>
      </border>
    </dxf>
    <dxf>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left style="thin">
          <color indexed="64"/>
        </left>
        <right/>
        <top style="thin">
          <color indexed="64"/>
        </top>
        <bottom style="thin">
          <color indexed="64"/>
        </bottom>
      </border>
      <protection locked="1" hidden="0"/>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64" formatCode="0.0%"/>
      <fill>
        <patternFill patternType="none">
          <fgColor indexed="64"/>
          <bgColor indexed="65"/>
        </patternFill>
      </fill>
      <alignment vertical="center" textRotation="0" indent="0" justifyLastLine="0" shrinkToFit="0"/>
      <border diagonalUp="0" diagonalDown="0">
        <left style="thin">
          <color indexed="64"/>
        </left>
        <right/>
        <top style="thin">
          <color indexed="64"/>
        </top>
        <bottom style="thin">
          <color indexed="64"/>
        </bottom>
      </border>
      <protection locked="1" hidden="0"/>
    </dxf>
    <dxf>
      <alignment vertical="center" textRotation="0" indent="0" justifyLastLine="0" shrinkToFit="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4" formatCode="0.0%"/>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style="thin">
          <color rgb="FF000000"/>
        </right>
        <top style="thin">
          <color rgb="FF000000"/>
        </top>
        <bottom style="thin">
          <color rgb="FF000000"/>
        </bottom>
      </border>
      <protection locked="1" hidden="0"/>
    </dxf>
    <dxf>
      <border>
        <top style="thin">
          <color rgb="FF000000"/>
        </top>
      </border>
    </dxf>
    <dxf>
      <border>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bottom style="thin">
          <color rgb="FF000000"/>
        </bottom>
      </border>
    </dxf>
    <dxf>
      <fill>
        <patternFill patternType="solid">
          <fgColor indexed="64"/>
          <bgColor rgb="FF002060"/>
        </patternFill>
      </fill>
      <alignment horizontal="center" vertical="center" textRotation="0" wrapText="1" indent="0" justifyLastLine="0" shrinkToFit="0" readingOrder="0"/>
      <border>
        <left style="thin">
          <color rgb="FF000000"/>
        </left>
        <right style="thin">
          <color rgb="FF000000"/>
        </right>
        <top/>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333333"/>
        <name val="Arial"/>
        <family val="2"/>
        <scheme val="none"/>
      </font>
      <fill>
        <patternFill patternType="solid">
          <fgColor rgb="FF000000"/>
          <bgColor rgb="FFFFFFFF"/>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rgb="FF000000"/>
          <bgColor rgb="FF00206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Segoe UI"/>
        <family val="2"/>
        <scheme val="none"/>
      </font>
      <numFmt numFmtId="164" formatCode="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left style="thin">
          <color indexed="64"/>
        </left>
        <top style="thin">
          <color indexed="64"/>
        </top>
      </border>
    </dxf>
    <dxf>
      <font>
        <strike val="0"/>
        <outline val="0"/>
        <shadow val="0"/>
        <u val="none"/>
        <vertAlign val="baseline"/>
        <sz val="12"/>
        <color auto="1"/>
      </font>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font>
      <alignment vertical="center" textRotation="0" indent="0" justifyLastLine="0" shrinkToFit="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strike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alignment vertical="center" textRotation="0" indent="0" justifyLastLine="0" shrinkToFit="0"/>
      <protection locked="1" hidden="0"/>
    </dxf>
    <dxf>
      <border>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right/>
        <top style="thin">
          <color indexed="64"/>
        </top>
        <bottom style="thin">
          <color indexed="64"/>
        </bottom>
      </border>
      <protection locked="1" hidden="0"/>
    </dxf>
    <dxf>
      <border outline="0">
        <left style="thin">
          <color indexed="64"/>
        </left>
        <top style="thin">
          <color indexed="64"/>
        </top>
      </border>
    </dxf>
    <dxf>
      <font>
        <b val="0"/>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rgb="FF000000"/>
        <name val="Segoe UI"/>
        <family val="2"/>
        <scheme val="none"/>
      </font>
      <numFmt numFmtId="164" formatCode="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rder>
    </dxf>
    <dxf>
      <alignment vertical="center" textRotation="0" indent="0" justifyLastLine="0" shrinkToFit="0"/>
      <protection locked="1" hidden="0"/>
    </dxf>
    <dxf>
      <alignment vertical="center" textRotation="0" indent="0" justifyLastLine="0" shrinkToFit="0"/>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rgb="FFD3D3D3"/>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border outline="0">
        <top style="thin">
          <color indexed="64"/>
        </top>
      </border>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left style="thin">
          <color indexed="64"/>
        </left>
        <right style="thin">
          <color rgb="FFD3D3D3"/>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vertical="center" textRotation="0" indent="0" justifyLastLine="0" shrinkToFit="0"/>
      <border diagonalUp="0" diagonalDown="0">
        <left style="thin">
          <color indexed="64"/>
        </left>
        <right style="thin">
          <color rgb="FFD3D3D3"/>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1" hidden="0"/>
    </dxf>
    <dxf>
      <border>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vertical="center" textRotation="0" indent="0" justifyLastLine="0" shrinkToFit="0"/>
      <border diagonalUp="0" diagonalDown="0">
        <left style="thin">
          <color indexed="64"/>
        </left>
        <right style="thin">
          <color rgb="FFD3D3D3"/>
        </right>
        <top style="thin">
          <color indexed="64"/>
        </top>
        <bottom style="thin">
          <color indexed="64"/>
        </bottom>
      </border>
      <protection locked="1" hidden="0"/>
    </dxf>
    <dxf>
      <border outline="0">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rder>
    </dxf>
    <dxf>
      <alignment vertical="center" textRotation="0" indent="0" justifyLastLine="0" shrinkToFit="0"/>
      <protection locked="1" hidden="0"/>
    </dxf>
    <dxf>
      <border outline="0">
        <bottom style="thin">
          <color indexed="64"/>
        </bottom>
      </border>
    </dxf>
    <dxf>
      <alignment vertical="center" textRotation="0" indent="0" justifyLastLine="0" shrinkToFit="0"/>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000000"/>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Arial"/>
        <scheme val="none"/>
      </font>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border outline="0">
        <right style="thin">
          <color indexed="64"/>
        </right>
        <top style="thin">
          <color indexed="64"/>
        </top>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1" hidden="0"/>
    </dxf>
    <dxf>
      <border outline="0">
        <bottom style="thin">
          <color indexed="64"/>
        </bottom>
      </border>
    </dxf>
    <dxf>
      <fill>
        <patternFill patternType="solid">
          <fgColor indexed="64"/>
          <bgColor rgb="FF002060"/>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Segoe UI"/>
        <family val="2"/>
        <scheme val="none"/>
      </font>
      <numFmt numFmtId="14" formatCode="0.00%"/>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protection locked="1" hidden="0"/>
    </dxf>
    <dxf>
      <fill>
        <patternFill patternType="solid">
          <fgColor indexed="64"/>
          <bgColor rgb="FF002060"/>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Segoe UI"/>
        <family val="2"/>
        <scheme val="none"/>
      </font>
      <numFmt numFmtId="0" formatCode="Genera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left style="thin">
          <color indexed="64"/>
        </left>
      </border>
    </dxf>
    <dxf>
      <alignment vertical="center" textRotation="0" indent="0" justifyLastLine="0" shrinkToFit="0"/>
    </dxf>
    <dxf>
      <alignment vertical="center" textRotation="0" indent="0" justifyLastLine="0" shrinkToFit="0"/>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0" formatCode="General"/>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12"/>
        <color auto="1"/>
        <name val="Segoe UI"/>
        <family val="2"/>
        <scheme val="none"/>
      </font>
      <numFmt numFmtId="164" formatCode="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vertical="center" textRotation="0" indent="0" justifyLastLine="0" shrinkToFit="0"/>
      <border diagonalUp="0" diagonalDown="0" outline="0">
        <left style="thin">
          <color indexed="64"/>
        </left>
        <right style="thin">
          <color rgb="FFD3D3D3"/>
        </right>
        <top style="thin">
          <color indexed="64"/>
        </top>
        <bottom style="thin">
          <color indexed="64"/>
        </bottom>
      </border>
    </dxf>
    <dxf>
      <alignment vertical="center" textRotation="0" indent="0" justifyLastLine="0" shrinkToFit="0"/>
    </dxf>
    <dxf>
      <fill>
        <patternFill patternType="solid">
          <fgColor indexed="64"/>
          <bgColor rgb="FF002060"/>
        </patternFill>
      </fill>
      <alignment horizontal="center" vertical="center" textRotation="0" wrapText="1" indent="0" justifyLastLine="0" shrinkToFit="0" readingOrder="0"/>
    </dxf>
  </dxfs>
  <tableStyles count="1" defaultTableStyle="TableStyleMedium2" defaultPivotStyle="PivotStyleLight16">
    <tableStyle name="Table Style 1" pivot="0" count="0" xr9:uid="{70752826-2521-491B-BDA7-02C3AC5C4D9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7</xdr:col>
      <xdr:colOff>304800</xdr:colOff>
      <xdr:row>1</xdr:row>
      <xdr:rowOff>304800</xdr:rowOff>
    </xdr:to>
    <xdr:sp macro="" textlink="">
      <xdr:nvSpPr>
        <xdr:cNvPr id="1025" name="AutoShape 1">
          <a:extLst>
            <a:ext uri="{FF2B5EF4-FFF2-40B4-BE49-F238E27FC236}">
              <a16:creationId xmlns:a16="http://schemas.microsoft.com/office/drawing/2014/main" id="{4F943A42-4D9B-23E8-B779-5CA3438C4D93}"/>
            </a:ext>
            <a:ext uri="{C183D7F6-B498-43B3-948B-1728B52AA6E4}">
              <adec:decorative xmlns:adec="http://schemas.microsoft.com/office/drawing/2017/decorative" val="1"/>
            </a:ext>
          </a:extLst>
        </xdr:cNvPr>
        <xdr:cNvSpPr>
          <a:spLocks noChangeAspect="1" noChangeArrowheads="1"/>
        </xdr:cNvSpPr>
      </xdr:nvSpPr>
      <xdr:spPr bwMode="auto">
        <a:xfrm>
          <a:off x="10485120" y="26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9CB35E9-21DB-4FAC-991D-8B092950B96B}" name="Table1710" displayName="Table1710" ref="A14:E21" totalsRowShown="0" headerRowDxfId="371" dataDxfId="370" headerRowCellStyle="Heading 3">
  <autoFilter ref="A14:E21" xr:uid="{39CB35E9-21DB-4FAC-991D-8B092950B96B}"/>
  <tableColumns count="5">
    <tableColumn id="1" xr3:uid="{225E2444-FE6F-45E6-BE83-92AFEF795734}" name="NHS" dataDxfId="369"/>
    <tableColumn id="6" xr3:uid="{95A70FD7-F66D-4318-99B5-3D280BEC1DF2}" name="Clinical" dataDxfId="368">
      <calculatedColumnFormula array="1">SUBSTITUTE( INDEX(Table17[Clinical_Display_Suppressed], MATCH(1,(Table17[Question]=$A$4)*(Table17[Q9_AreaOfWork]=$B$2)*(Table17[Q8_TypeDentalcareProvided_Grouped]=Table1710[[#Headers],[NHS]])*(Table17[Question_Answers]=Table1710[[#This Row],[NHS]]),0)),"'", "")</calculatedColumnFormula>
    </tableColumn>
    <tableColumn id="7" xr3:uid="{30A56826-EFCF-46E3-B0C2-9B50CD3CD4CA}" name="Non-Clinical" dataDxfId="367">
      <calculatedColumnFormula array="1">SUBSTITUTE( INDEX(Table17[Non_Display_Suppressed], MATCH(1,(Table17[Question]=$A$4)*(Table17[Q9_AreaOfWork]=$B$2)*(Table17[Q8_TypeDentalcareProvided_Grouped]=Table1710[[#Headers],[NHS]])*(Table17[Question_Answers]=Table1710[[#This Row],[NHS]]),0)),"'", "")</calculatedColumnFormula>
    </tableColumn>
    <tableColumn id="8" xr3:uid="{CA303726-1D58-4235-8605-50AB7A038A2A}" name="Mixed Clinical / Non clinical" dataDxfId="366">
      <calculatedColumnFormula array="1">SUBSTITUTE( INDEX(Table17[Mix_Display_Suppressed], MATCH(1,(Table17[Question]=$A$4)*(Table17[Q9_AreaOfWork]=$B$2)*(Table17[Q8_TypeDentalcareProvided_Grouped]=Table1710[[#Headers],[NHS]])*(Table17[Question_Answers]=Table1710[[#This Row],[NHS]]),0)),"'", "")</calculatedColumnFormula>
    </tableColumn>
    <tableColumn id="9" xr3:uid="{DCD029BE-CB92-4F5B-9230-DD973C59C775}" name="Other" dataDxfId="365">
      <calculatedColumnFormula array="1">SUBSTITUTE( INDEX(Table17[Other_Display_Suppressed], MATCH(1,(Table17[Question]=$A$4)*(Table17[Q9_AreaOfWork]=$B$2)*(Table17[Q8_TypeDentalcareProvided_Grouped]=Table1710[[#Headers],[NHS]])*(Table17[Question_Answers]=Table1710[[#This Row],[NHS]]),0)),"'", "")</calculatedColumnFormula>
    </tableColumn>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5" xr:uid="{32437724-522F-47E7-A56B-5E1E1B011F8F}" name="Table251466" displayName="Table251466" ref="A6:B11" totalsRowShown="0" headerRowDxfId="307" dataDxfId="305" headerRowBorderDxfId="306" tableBorderDxfId="304">
  <autoFilter ref="A6:B11" xr:uid="{32437724-522F-47E7-A56B-5E1E1B011F8F}"/>
  <tableColumns count="2">
    <tableColumn id="1" xr3:uid="{262685DF-3A1D-4BB0-AE64-85DE43ECD4C0}" name="2. As a dental professional, where do you work? (Select all that apply) " dataDxfId="303"/>
    <tableColumn id="2" xr3:uid="{3C5A8359-3B14-47DE-97A7-8DAA5770E1CA}" name="Dentists (%)" dataDxfId="302">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5" xr:uid="{E96445F4-9BEF-4140-A3C1-303BFA80ABBA}" name="Table41266" displayName="Table41266" ref="A18:E28" totalsRowShown="0" headerRowDxfId="301" dataDxfId="300" tableBorderDxfId="299" headerRowCellStyle="Heading 3">
  <autoFilter ref="A18:E28" xr:uid="{E96445F4-9BEF-4140-A3C1-303BFA80ABBA}"/>
  <tableColumns count="5">
    <tableColumn id="1" xr3:uid="{150B9415-A409-42AA-9458-4F9FFC05D57A}" name="NHS" dataDxfId="298"/>
    <tableColumn id="2" xr3:uid="{9E3F27BC-3AF4-4542-8386-B3ED07FA9E23}" name="Clinical" dataDxfId="297">
      <calculatedColumnFormula array="1">SUBSTITUTE( INDEX(Table17[Clinical_Display_Suppressed], MATCH(1,(Table17[Question]=$A$4)*(Table17[Q9_AreaOfWork]=$B$2)*(Table17[Q8_TypeDentalcareProvided_Grouped]=Table41266[[#Headers],[NHS]])*(Table17[Question_Answers]=Table41266[[#This Row],[NHS]]),0)),"'", "")</calculatedColumnFormula>
    </tableColumn>
    <tableColumn id="3" xr3:uid="{39C9A180-F712-4682-9D5B-9C026DB2C6D2}" name="Non-Clinical " dataDxfId="296">
      <calculatedColumnFormula array="1">SUBSTITUTE( INDEX(Table17[Non_Display_Suppressed], MATCH(1,(Table17[Question]=$A$4)*(Table17[Q9_AreaOfWork]=$B$2)*(Table17[Q8_TypeDentalcareProvided_Grouped]=Table41266[[#Headers],[NHS]])*(Table17[Question_Answers]=Table41266[[#This Row],[NHS]]),0)),"'", "")</calculatedColumnFormula>
    </tableColumn>
    <tableColumn id="4" xr3:uid="{9F8DF328-0FEA-4489-BF2A-D2AC2F439147}" name="Mixed Clinical / Non clinical" dataDxfId="295">
      <calculatedColumnFormula array="1">SUBSTITUTE( INDEX(Table17[Mix_Display_Suppressed], MATCH(1,(Table17[Question]=$A$4)*(Table17[Q9_AreaOfWork]=$B$2)*(Table17[Q8_TypeDentalcareProvided_Grouped]=Table41266[[#Headers],[NHS]])*(Table17[Question_Answers]=Table41266[[#This Row],[NHS]]),0)),"'", "")</calculatedColumnFormula>
    </tableColumn>
    <tableColumn id="5" xr3:uid="{64323CFA-6617-4C7C-A6F5-5F4DE2C40A0B}" name="Other" dataDxfId="294">
      <calculatedColumnFormula array="1">SUBSTITUTE( INDEX(Table17[Other_Display_Suppressed], MATCH(1,(Table17[Question]=$A$4)*(Table17[Q9_AreaOfWork]=$B$2)*(Table17[Q8_TypeDentalcareProvided_Grouped]=Table41266[[#Headers],[NHS]])*(Table17[Question_Answers]=Table41266[[#This Row],[NHS]]),0)),"'", "")</calculatedColumnFormula>
    </tableColumn>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6" xr:uid="{CBEB4301-FE1E-43C2-99F2-95A33DCBE235}" name="Table42267" displayName="Table42267" ref="A30:E40" totalsRowShown="0" headerRowDxfId="293" dataDxfId="291" headerRowBorderDxfId="292" tableBorderDxfId="290" totalsRowBorderDxfId="289" headerRowCellStyle="Heading 3">
  <autoFilter ref="A30:E40" xr:uid="{CBEB4301-FE1E-43C2-99F2-95A33DCBE235}"/>
  <tableColumns count="5">
    <tableColumn id="1" xr3:uid="{5EB57886-DBB3-4FE6-895C-58CC2E336B8E}" name="Private" dataDxfId="288"/>
    <tableColumn id="2" xr3:uid="{4E050E3C-B0F0-4411-A27F-0222C70CF73C}" name="Clinical" dataDxfId="287">
      <calculatedColumnFormula array="1">SUBSTITUTE( INDEX(Table17[Clinical_Display_Suppressed], MATCH(1,(Table17[Question]=$A$4)*(Table17[Q9_AreaOfWork]=$B$2)*(Table17[Q8_TypeDentalcareProvided_Grouped]=Table42267[[#Headers],[Private]])*(Table17[Question_Answers]=Table42267[[#This Row],[Private]]),0)),"'", "")</calculatedColumnFormula>
    </tableColumn>
    <tableColumn id="3" xr3:uid="{24DC4DA9-93F1-4575-B510-246004DA6313}" name="Non-Clinical " dataDxfId="286">
      <calculatedColumnFormula array="1">SUBSTITUTE( INDEX(Table17[Non_Display_Suppressed], MATCH(1,(Table17[Question]=$A$4)*(Table17[Q9_AreaOfWork]=$B$2)*(Table17[Q8_TypeDentalcareProvided_Grouped]=Table42267[[#Headers],[Private]])*(Table17[Question_Answers]=Table42267[[#This Row],[Private]]),0)),"'", "")</calculatedColumnFormula>
    </tableColumn>
    <tableColumn id="4" xr3:uid="{6D5FFF40-1923-45A9-BD25-E50FAD308DE1}" name="Mixed Clinical / Non clinical" dataDxfId="285">
      <calculatedColumnFormula array="1">SUBSTITUTE( INDEX(Table17[Mix_Display_Suppressed], MATCH(1,(Table17[Question]=$A$4)*(Table17[Q9_AreaOfWork]=$B$2)*(Table17[Q8_TypeDentalcareProvided_Grouped]=Table42267[[#Headers],[Private]])*(Table17[Question_Answers]=Table42267[[#This Row],[Private]]),0)),"'", "")</calculatedColumnFormula>
    </tableColumn>
    <tableColumn id="5" xr3:uid="{12A65848-4FED-4C66-BB9D-28C2BE2A9180}" name="Other" dataDxfId="284">
      <calculatedColumnFormula array="1">SUBSTITUTE( INDEX(Table17[Other_Display_Suppressed], MATCH(1,(Table17[Question]=$A$4)*(Table17[Q9_AreaOfWork]=$B$2)*(Table17[Q8_TypeDentalcareProvided_Grouped]=Table42267[[#Headers],[Private]])*(Table17[Question_Answers]=Table42267[[#This Row],[Private]]),0)),"'", "")</calculatedColumnFormula>
    </tableColumn>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7" xr:uid="{0989C294-DC77-4955-8770-55D47A04B007}" name="Table43268" displayName="Table43268" ref="A42:E52" totalsRowShown="0" headerRowDxfId="283" dataDxfId="281" headerRowBorderDxfId="282" tableBorderDxfId="280" totalsRowBorderDxfId="279" headerRowCellStyle="Heading 3">
  <autoFilter ref="A42:E52" xr:uid="{0989C294-DC77-4955-8770-55D47A04B007}"/>
  <tableColumns count="5">
    <tableColumn id="1" xr3:uid="{F2CC63EC-84CE-4F46-B71F-4B5019BDAC87}" name="Mix of NHS and Private" dataDxfId="278"/>
    <tableColumn id="2" xr3:uid="{86A4F5E8-D461-4EC8-8507-462442F9F1C6}" name="Clinical" dataDxfId="277">
      <calculatedColumnFormula array="1">SUBSTITUTE( INDEX(Table17[Clinical_Display_Suppressed], MATCH(1,(Table17[Question]=$A$4)*(Table17[Q9_AreaOfWork]=$B$2)*(Table17[Q8_TypeDentalcareProvided_Grouped]=Table43268[[#Headers],[Mix of NHS and Private]])*(Table17[Question_Answers]=Table43268[[#This Row],[Mix of NHS and Private]]),0)),"'", "")</calculatedColumnFormula>
    </tableColumn>
    <tableColumn id="3" xr3:uid="{0E4EA04F-4AAD-4541-9083-CA6930DBF5E9}" name="Non-Clinical " dataDxfId="276">
      <calculatedColumnFormula array="1">SUBSTITUTE( INDEX(Table17[Non_Display_Suppressed], MATCH(1,(Table17[Question]=$A$4)*(Table17[Q9_AreaOfWork]=$B$2)*(Table17[Q8_TypeDentalcareProvided_Grouped]=Table43268[[#Headers],[Mix of NHS and Private]])*(Table17[Question_Answers]=Table43268[[#This Row],[Mix of NHS and Private]]),0)),"'", "")</calculatedColumnFormula>
    </tableColumn>
    <tableColumn id="4" xr3:uid="{96773021-A8E5-4045-8849-E6EB313A5A36}" name="Mixed Clinical / Non clinical" dataDxfId="275">
      <calculatedColumnFormula array="1">SUBSTITUTE( INDEX(Table17[Mix_Display_Suppressed], MATCH(1,(Table17[Question]=$A$4)*(Table17[Q9_AreaOfWork]=$B$2)*(Table17[Q8_TypeDentalcareProvided_Grouped]=Table43268[[#Headers],[Mix of NHS and Private]])*(Table17[Question_Answers]=Table43268[[#This Row],[Mix of NHS and Private]]),0)),"'", "")</calculatedColumnFormula>
    </tableColumn>
    <tableColumn id="5" xr3:uid="{882F4291-6375-45B7-90F9-DC6D9BF4532D}" name="Other" dataDxfId="274">
      <calculatedColumnFormula array="1">SUBSTITUTE( INDEX(Table17[Other_Display_Suppressed], MATCH(1,(Table17[Question]=$A$4)*(Table17[Q9_AreaOfWork]=$B$2)*(Table17[Q8_TypeDentalcareProvided_Grouped]=Table43268[[#Headers],[Mix of NHS and Private]])*(Table17[Question_Answers]=Table43268[[#This Row],[Mix of NHS and Private]]),0)),"'", "")</calculatedColumnFormula>
    </tableColumn>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8" xr:uid="{11E026FC-F27E-4A86-BF67-915AA3128322}" name="Table44269" displayName="Table44269" ref="A54:E64" totalsRowShown="0" headerRowDxfId="273" dataDxfId="271" headerRowBorderDxfId="272" tableBorderDxfId="270" totalsRowBorderDxfId="269" headerRowCellStyle="Heading 3">
  <autoFilter ref="A54:E64" xr:uid="{11E026FC-F27E-4A86-BF67-915AA3128322}"/>
  <tableColumns count="5">
    <tableColumn id="1" xr3:uid="{E2E43D62-6869-4097-8F53-937D8CC64244}" name="Other" dataDxfId="268"/>
    <tableColumn id="2" xr3:uid="{2E655F9D-5CEE-4F54-BF32-FA4CD01C0B70}" name="Clinical" dataDxfId="267">
      <calculatedColumnFormula array="1">SUBSTITUTE( INDEX(Table17[Clinical_Display_Suppressed], MATCH(1,(Table17[Question]=$A$4)*(Table17[Q9_AreaOfWork]=$B$2)*(Table17[Q8_TypeDentalcareProvided_Grouped]=Table44269[[#Headers],[Other]])*(Table17[Question_Answers]=Table44269[[#This Row],[Other]]),0)),"'", "")</calculatedColumnFormula>
    </tableColumn>
    <tableColumn id="3" xr3:uid="{86073748-6019-4800-974E-214834345D2F}" name="Non-Clinical " dataDxfId="266">
      <calculatedColumnFormula array="1">SUBSTITUTE( INDEX(Table17[Non_Display_Suppressed], MATCH(1,(Table17[Question]=$A$4)*(Table17[Q9_AreaOfWork]=$B$2)*(Table17[Q8_TypeDentalcareProvided_Grouped]=Table44269[[#Headers],[Other]])*(Table17[Question_Answers]=Table44269[[#This Row],[Other]]),0)),"'", "")</calculatedColumnFormula>
    </tableColumn>
    <tableColumn id="4" xr3:uid="{0F42DFD4-2BE8-44D5-852A-63F573D5DFCF}" name="Mixed Clinical / Non clinical" dataDxfId="265">
      <calculatedColumnFormula array="1">SUBSTITUTE( INDEX(Table17[Mix_Display_Suppressed], MATCH(1,(Table17[Question]=$A$4)*(Table17[Q9_AreaOfWork]=$B$2)*(Table17[Q8_TypeDentalcareProvided_Grouped]=Table44269[[#Headers],[Other]])*(Table17[Question_Answers]=Table44269[[#This Row],[Other]]),0)),"'", "")</calculatedColumnFormula>
    </tableColumn>
    <tableColumn id="5" xr3:uid="{902EB17B-5D66-4745-A9D0-3C030488A864}" name="Other " dataDxfId="264">
      <calculatedColumnFormula array="1">SUBSTITUTE( INDEX(Table17[Other_Display_Suppressed], MATCH(1,(Table17[Question]=$A$4)*(Table17[Q9_AreaOfWork]=$B$2)*(Table17[Q8_TypeDentalcareProvided_Grouped]=Table44269[[#Headers],[Other]])*(Table17[Question_Answers]=Table44269[[#This Row],[Other]]),0)),"'", "")</calculatedColumnFormula>
    </tableColumn>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9" xr:uid="{A36DFE1D-25A3-491A-801E-5FC92103DD0C}" name="Table220290" displayName="Table220290" ref="A6:B16" totalsRowShown="0" headerRowDxfId="263" dataDxfId="261" headerRowBorderDxfId="262" tableBorderDxfId="260" totalsRowBorderDxfId="259">
  <autoFilter ref="A6:B16" xr:uid="{A36DFE1D-25A3-491A-801E-5FC92103DD0C}"/>
  <tableColumns count="2">
    <tableColumn id="1" xr3:uid="{B3E19865-D640-4F97-A333-CD4E20838836}" name="3. What is your current primary field of practice? " dataDxfId="258"/>
    <tableColumn id="2" xr3:uid="{0A332411-E98C-4096-8314-E7DB3DCF76E6}" name="Dentists (%)" dataDxfId="257">
      <calculatedColumnFormula array="1">SUBSTITUTE( INDEX(Table17[Total_Display_Suppressed], MATCH(1,(Table17[Question]=$A$4)*(Table17[Q9_AreaOfWork]=$B$2)*(Table17[Q8_TypeDentalcareProvided_Grouped]= "All" )*(Table17[Question_Answers]= Table220290[[#This Row],[3. What is your current primary field of practice? ]]),0)),"'", "")</calculatedColumnFormula>
    </tableColumn>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5" xr:uid="{CFA65316-1606-46B7-ADD5-E797814E260B}" name="Table66296" displayName="Table66296" ref="A19:E29" totalsRowShown="0" headerRowDxfId="256" dataDxfId="255" headerRowCellStyle="Heading 3" dataCellStyle="Percent">
  <autoFilter ref="A19:E29" xr:uid="{CFA65316-1606-46B7-ADD5-E797814E260B}"/>
  <tableColumns count="5">
    <tableColumn id="1" xr3:uid="{2DDC4DEF-3DAE-4684-80BC-D78E45AE915C}" name="NHS" dataDxfId="254"/>
    <tableColumn id="2" xr3:uid="{3F78F7B4-5A34-4C06-A550-9E65B7448B06}" name="Clinical" dataDxfId="253" dataCellStyle="Percent">
      <calculatedColumnFormula array="1">SUBSTITUTE( INDEX(Table17[Clinical_Display_Suppressed], MATCH(1,(Table17[Question]=$A$4)*(Table17[Q9_AreaOfWork]=$B$2)*(Table17[Q8_TypeDentalcareProvided_Grouped]= Table66296[[#Headers],[NHS]] )*(Table17[Question_Answers]=Table66296[[#This Row],[NHS]]),0)),"'", "")</calculatedColumnFormula>
    </tableColumn>
    <tableColumn id="3" xr3:uid="{85092E44-8610-4416-82F9-0DD5E4A5BAEA}" name="Non-Clinical " dataDxfId="252" dataCellStyle="Percent">
      <calculatedColumnFormula array="1">SUBSTITUTE( INDEX(Table17[Non_Display_Suppressed], MATCH(1,(Table17[Question]=$A$4)*(Table17[Q9_AreaOfWork]=$B$2)*(Table17[Q8_TypeDentalcareProvided_Grouped]= Table66296[[#Headers],[NHS]] )*(Table17[Question_Answers]=Table66296[[#This Row],[NHS]]),0)),"'", "")</calculatedColumnFormula>
    </tableColumn>
    <tableColumn id="4" xr3:uid="{7C5BA845-FD05-4437-BFBA-7AAD98384F9F}" name="Mixed Clinical / Non clinical" dataDxfId="251" dataCellStyle="Percent">
      <calculatedColumnFormula array="1">SUBSTITUTE( INDEX(Table17[Mix_Display_Suppressed], MATCH(1,(Table17[Question]=$A$4)*(Table17[Q9_AreaOfWork]=$B$2)*(Table17[Q8_TypeDentalcareProvided_Grouped]= Table66296[[#Headers],[NHS]] )*(Table17[Question_Answers]=Table66296[[#This Row],[NHS]]),0)),"'", "")</calculatedColumnFormula>
    </tableColumn>
    <tableColumn id="5" xr3:uid="{D8CB70C9-B29C-4D57-9D51-62E069843E10}" name="Other" dataDxfId="250" dataCellStyle="Percent">
      <calculatedColumnFormula array="1">SUBSTITUTE( INDEX(Table17[Other_Display_Suppressed], MATCH(1,(Table17[Question]=$A$4)*(Table17[Q9_AreaOfWork]=$B$2)*(Table17[Q8_TypeDentalcareProvided_Grouped]= Table66296[[#Headers],[NHS]] )*(Table17[Question_Answers]=Table66296[[#This Row],[NHS]]),0)),"'", "")</calculatedColumnFormula>
    </tableColumn>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6" xr:uid="{B2603C43-1A40-4F15-96EA-99DF5A2A6C53}" name="Table67297" displayName="Table67297" ref="A32:E42" totalsRowShown="0" headerRowDxfId="249" dataDxfId="247" headerRowBorderDxfId="248" tableBorderDxfId="246" headerRowCellStyle="Heading 3" dataCellStyle="Percent">
  <autoFilter ref="A32:E42" xr:uid="{B2603C43-1A40-4F15-96EA-99DF5A2A6C53}"/>
  <tableColumns count="5">
    <tableColumn id="1" xr3:uid="{386A4D70-FCD9-4B10-916D-ACF7743A98B3}" name="Private" dataDxfId="245"/>
    <tableColumn id="2" xr3:uid="{878D9361-FEF9-40B8-8832-8787734B8B7C}" name="Clinical" dataDxfId="244" dataCellStyle="Percent">
      <calculatedColumnFormula array="1">SUBSTITUTE( INDEX(Table17[Clinical_Display_Suppressed], MATCH(1,(Table17[Question]=$A$4)*(Table17[Q9_AreaOfWork]=$B$2)*(Table17[Q8_TypeDentalcareProvided_Grouped]= Table67297[[#Headers],[Private]] )*(Table17[Question_Answers]=Table67297[[#This Row],[Private]]),0)),"'", "")</calculatedColumnFormula>
    </tableColumn>
    <tableColumn id="3" xr3:uid="{4D5959F4-1EE0-43BF-9156-9B0DECC3DB45}" name="Non-Clinical " dataDxfId="243" dataCellStyle="Percent">
      <calculatedColumnFormula array="1">SUBSTITUTE( INDEX(Table17[Non_Display_Suppressed], MATCH(1,(Table17[Question]=$A$4)*(Table17[Q9_AreaOfWork]=$B$2)*(Table17[Q8_TypeDentalcareProvided_Grouped]= Table67297[[#Headers],[Private]] )*(Table17[Question_Answers]=Table67297[[#This Row],[Private]]),0)),"'", "")</calculatedColumnFormula>
    </tableColumn>
    <tableColumn id="4" xr3:uid="{3270758A-425E-45D9-983E-6D695C45252E}" name="Mixed Clinical / Non clinical" dataDxfId="242" dataCellStyle="Percent">
      <calculatedColumnFormula array="1">SUBSTITUTE( INDEX(Table17[Mix_Display_Suppressed], MATCH(1,(Table17[Question]=$A$4)*(Table17[Q9_AreaOfWork]=$B$2)*(Table17[Q8_TypeDentalcareProvided_Grouped]= Table67297[[#Headers],[Private]] )*(Table17[Question_Answers]=Table67297[[#This Row],[Private]]),0)),"'", "")</calculatedColumnFormula>
    </tableColumn>
    <tableColumn id="5" xr3:uid="{E726C3A6-C620-40A1-B87E-A3258BDAEF56}" name="Other" dataDxfId="241" dataCellStyle="Percent">
      <calculatedColumnFormula array="1">SUBSTITUTE( INDEX(Table17[Other_Display_Suppressed], MATCH(1,(Table17[Question]=$A$4)*(Table17[Q9_AreaOfWork]=$B$2)*(Table17[Q8_TypeDentalcareProvided_Grouped]= Table67297[[#Headers],[Private]] )*(Table17[Question_Answers]=Table67297[[#This Row],[Private]]),0)),"'", "")</calculatedColumnFormula>
    </tableColumn>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7" xr:uid="{5B6F7824-A2E6-4CE4-BD2E-2D6C82ACEDD4}" name="Table68298" displayName="Table68298" ref="A45:E55" totalsRowShown="0" headerRowDxfId="240" dataDxfId="238" headerRowBorderDxfId="239" headerRowCellStyle="Heading 3" dataCellStyle="Percent">
  <autoFilter ref="A45:E55" xr:uid="{5B6F7824-A2E6-4CE4-BD2E-2D6C82ACEDD4}"/>
  <tableColumns count="5">
    <tableColumn id="1" xr3:uid="{08CA3EFA-EAC9-42EB-8472-D24FB081D2E7}" name="Mix of NHS and Private" dataDxfId="237"/>
    <tableColumn id="2" xr3:uid="{653E7754-6633-4DA7-BCC1-39FD6E23BE91}" name="Clinical" dataDxfId="236" dataCellStyle="Percent">
      <calculatedColumnFormula array="1">SUBSTITUTE( INDEX(Table17[Clinical_Display_Suppressed], MATCH(1,(Table17[Question]=$A$4)*(Table17[Q9_AreaOfWork]=$B$2)*(Table17[Q8_TypeDentalcareProvided_Grouped]= Table68298[[#Headers],[Mix of NHS and Private]] )*(Table17[Question_Answers]=Table68298[[#This Row],[Mix of NHS and Private]]),0)),"'", "")</calculatedColumnFormula>
    </tableColumn>
    <tableColumn id="3" xr3:uid="{9C098399-8720-4D44-921B-A2BBB8644CA3}" name="Non-Clinical " dataDxfId="235" dataCellStyle="Percent">
      <calculatedColumnFormula array="1">SUBSTITUTE( INDEX(Table17[Non_Display_Suppressed], MATCH(1,(Table17[Question]=$A$4)*(Table17[Q9_AreaOfWork]=$B$2)*(Table17[Q8_TypeDentalcareProvided_Grouped]= Table68298[[#Headers],[Mix of NHS and Private]] )*(Table17[Question_Answers]=Table68298[[#This Row],[Mix of NHS and Private]]),0)),"'", "")</calculatedColumnFormula>
    </tableColumn>
    <tableColumn id="4" xr3:uid="{6ECD9179-D287-429E-99A8-FBB5FAC1DCD8}" name="Mixed Clinical / Non clinical" dataDxfId="234" dataCellStyle="Percent">
      <calculatedColumnFormula array="1">SUBSTITUTE( INDEX(Table17[Mix_Display_Suppressed], MATCH(1,(Table17[Question]=$A$4)*(Table17[Q9_AreaOfWork]=$B$2)*(Table17[Q8_TypeDentalcareProvided_Grouped]= Table68298[[#Headers],[Mix of NHS and Private]] )*(Table17[Question_Answers]=Table68298[[#This Row],[Mix of NHS and Private]]),0)),"'", "")</calculatedColumnFormula>
    </tableColumn>
    <tableColumn id="5" xr3:uid="{1DFD3A83-ADEB-4E86-9807-A940ACA236B7}" name="Other" dataDxfId="233" dataCellStyle="Percent">
      <calculatedColumnFormula array="1">SUBSTITUTE( INDEX(Table17[Other_Display_Suppressed], MATCH(1,(Table17[Question]=$A$4)*(Table17[Q9_AreaOfWork]=$B$2)*(Table17[Q8_TypeDentalcareProvided_Grouped]= Table68298[[#Headers],[Mix of NHS and Private]] )*(Table17[Question_Answers]=Table68298[[#This Row],[Mix of NHS and Private]]),0)),"'", "")</calculatedColumnFormula>
    </tableColumn>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8" xr:uid="{90D3660F-A770-4BEC-ADDA-159AB1258EB1}" name="Table69299" displayName="Table69299" ref="A58:E68" totalsRowShown="0" headerRowDxfId="232" dataDxfId="231" headerRowCellStyle="Heading 3" dataCellStyle="Percent">
  <autoFilter ref="A58:E68" xr:uid="{90D3660F-A770-4BEC-ADDA-159AB1258EB1}"/>
  <tableColumns count="5">
    <tableColumn id="1" xr3:uid="{BE40D8CE-1CE5-433D-8CB9-45572343CABF}" name="Other" dataDxfId="230"/>
    <tableColumn id="2" xr3:uid="{1924B198-3E10-46EA-A601-E920EECC25FA}" name="Clinical" dataDxfId="229" dataCellStyle="Percent">
      <calculatedColumnFormula array="1">SUBSTITUTE( INDEX(Table17[Clinical_Display_Suppressed], MATCH(1,(Table17[Question]=$A$4)*(Table17[Q9_AreaOfWork]=$B$2)*(Table17[Q8_TypeDentalcareProvided_Grouped]= Table69299[[#Headers],[Other]] )*(Table17[Question_Answers]= Table69299[[#This Row],[Other]] ),0)),"'", "")</calculatedColumnFormula>
    </tableColumn>
    <tableColumn id="3" xr3:uid="{2503D865-12BB-45F3-8718-6F85F9689513}" name="Non-Clinical " dataDxfId="228" dataCellStyle="Percent">
      <calculatedColumnFormula array="1">SUBSTITUTE( INDEX(Table17[Non_Display_Suppressed], MATCH(1,(Table17[Question]=$A$4)*(Table17[Q9_AreaOfWork]=$B$2)*(Table17[Q8_TypeDentalcareProvided_Grouped]= Table69299[[#Headers],[Other]] )*(Table17[Question_Answers]= Table69299[[#This Row],[Other]] ),0)),"'", "")</calculatedColumnFormula>
    </tableColumn>
    <tableColumn id="4" xr3:uid="{DE0BB473-69D0-4A2C-A9A6-60197EC5ABC5}" name="Mixed Clinical / Non clinical" dataDxfId="227" dataCellStyle="Percent">
      <calculatedColumnFormula array="1">SUBSTITUTE( INDEX(Table17[Mix_Display_Suppressed], MATCH(1,(Table17[Question]=$A$4)*(Table17[Q9_AreaOfWork]=$B$2)*(Table17[Q8_TypeDentalcareProvided_Grouped]= Table69299[[#Headers],[Other]] )*(Table17[Question_Answers]= Table69299[[#This Row],[Other]] ),0)),"'", "")</calculatedColumnFormula>
    </tableColumn>
    <tableColumn id="5" xr3:uid="{F14A86A9-822A-4175-B202-6EC223DD1217}" name="Other " dataDxfId="226" dataCellStyle="Percent">
      <calculatedColumnFormula array="1">SUBSTITUTE( INDEX(Table17[Other_Display_Suppressed], MATCH(1,(Table17[Question]=$A$4)*(Table17[Q9_AreaOfWork]=$B$2)*(Table17[Q8_TypeDentalcareProvided_Grouped]= Table69299[[#Headers],[Other]] )*(Table17[Question_Answers]= Table69299[[#This Row],[Other]] ),0)),"'", "")</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9" xr:uid="{F7BEE86D-9578-4EC8-80E1-79E33254B636}" name="Table214260" displayName="Table214260" ref="A6:B12" totalsRowShown="0" headerRowDxfId="364" dataDxfId="363" tableBorderDxfId="362">
  <autoFilter ref="A6:B12" xr:uid="{F7BEE86D-9578-4EC8-80E1-79E33254B636}"/>
  <tableColumns count="2">
    <tableColumn id="1" xr3:uid="{29DBF133-6608-4F1F-9CB8-97094E1FEFB6}" name="1.    Are you currently working in the dental sector? " dataDxfId="361"/>
    <tableColumn id="2" xr3:uid="{3D5BF97C-F381-4191-84DD-BDF98DE74F35}" name="Dentists" dataDxfId="360">
      <calculatedColumnFormula array="1">SUBSTITUTE( INDEX(Table17[Total_Display_Suppressed], MATCH(1,(Table17[Question]=$A$4)*(Table17[Q9_AreaOfWork]=$B$2)*(Table17[Q8_TypeDentalcareProvided_Grouped]= "All" )*(Table17[Question_Answers]=Table214260[[#This Row],[1.    Are you currently working in the dental sector? ]]),0)),"'", "")</calculatedColumnFormula>
    </tableColumn>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9" xr:uid="{BD5CA67E-1BFE-4037-B127-9F46D2037425}" name="Table227320" displayName="Table227320" ref="A6:B16" totalsRowShown="0" headerRowDxfId="225" dataDxfId="224" tableBorderDxfId="223">
  <autoFilter ref="A6:B16" xr:uid="{BD5CA67E-1BFE-4037-B127-9F46D2037425}"/>
  <tableColumns count="2">
    <tableColumn id="1" xr3:uid="{D962C595-8C7A-4831-BBA0-B0C5544F60A2}" name="4. Which of the following best describes your current employment situation in the dental sector? (Select all that apply) " dataDxfId="222"/>
    <tableColumn id="2" xr3:uid="{A7E943F1-3032-425E-AC06-D393F8F0CA9C}" name="Dentists (%) " dataDxfId="221">
      <calculatedColumnFormula array="1">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calculatedColumnFormula>
    </tableColumn>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0" xr:uid="{DA7340B9-A412-4A41-8C21-264703EF1116}" name="Table91321" displayName="Table91321" ref="A17:E26" totalsRowShown="0" headerRowDxfId="220" dataDxfId="219" headerRowCellStyle="Heading 3">
  <autoFilter ref="A17:E26" xr:uid="{DA7340B9-A412-4A41-8C21-264703EF1116}"/>
  <tableColumns count="5">
    <tableColumn id="1" xr3:uid="{102C7C34-EA2D-4628-B2FC-53CD342B1154}" name="NHS" dataDxfId="218"/>
    <tableColumn id="2" xr3:uid="{C40FB446-26D8-428A-83C5-EA9CDAA60224}" name="Clinical" dataDxfId="217">
      <calculatedColumnFormula array="1">SUBSTITUTE( INDEX(Table17[Clinical_Display_Suppressed], MATCH(1,(Table17[Question]=$A$4)*(Table17[Q9_AreaOfWork]=$B$2)*(Table17[Q8_TypeDentalcareProvided_Grouped]= Table91321[[#Headers],[NHS]] )*(Table17[Question_Answers]=Table91321[[#This Row],[NHS]]),0)),"'", "")</calculatedColumnFormula>
    </tableColumn>
    <tableColumn id="3" xr3:uid="{CB34F95C-116F-4BEB-86F7-4618841C70E8}" name="Non-Clinical " dataDxfId="216">
      <calculatedColumnFormula array="1">SUBSTITUTE( INDEX(Table17[Non_Display_Suppressed], MATCH(1,(Table17[Question]=$A$4)*(Table17[Q9_AreaOfWork]=$B$2)*(Table17[Q8_TypeDentalcareProvided_Grouped]= Table91321[[#Headers],[NHS]] )*(Table17[Question_Answers]=Table91321[[#This Row],[NHS]]),0)),"'", "")</calculatedColumnFormula>
    </tableColumn>
    <tableColumn id="4" xr3:uid="{33F772E9-2A0B-4279-B59B-5F542D6FF91D}" name="Mixed Clinical / Non clinical" dataDxfId="215">
      <calculatedColumnFormula array="1">SUBSTITUTE( INDEX(Table17[Mix_Display_Suppressed], MATCH(1,(Table17[Question]=$A$4)*(Table17[Q9_AreaOfWork]=$B$2)*(Table17[Q8_TypeDentalcareProvided_Grouped]= Table91321[[#Headers],[NHS]] )*(Table17[Question_Answers]=Table91321[[#This Row],[NHS]]),0)),"'", "")</calculatedColumnFormula>
    </tableColumn>
    <tableColumn id="5" xr3:uid="{FCB550CD-3D4E-4CEC-9273-18C248EEC745}" name="Other" dataDxfId="214">
      <calculatedColumnFormula array="1">SUBSTITUTE( INDEX(Table17[Other_Display_Suppressed], MATCH(1,(Table17[Question]=$A$4)*(Table17[Q9_AreaOfWork]=$B$2)*(Table17[Q8_TypeDentalcareProvided_Grouped]= Table91321[[#Headers],[NHS]] )*(Table17[Question_Answers]=Table91321[[#This Row],[NHS]]),0)),"'", "")</calculatedColumnFormula>
    </tableColumn>
  </tableColumns>
  <tableStyleInfo name="Table Style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1" xr:uid="{A0B763CA-761F-4773-9D3A-76E5B807B5A3}" name="Table92322" displayName="Table92322" ref="A28:E37" totalsRowShown="0" headerRowDxfId="213" dataDxfId="211" headerRowBorderDxfId="212" tableBorderDxfId="210" headerRowCellStyle="Heading 3">
  <autoFilter ref="A28:E37" xr:uid="{A0B763CA-761F-4773-9D3A-76E5B807B5A3}"/>
  <tableColumns count="5">
    <tableColumn id="1" xr3:uid="{60A13B0D-B26B-4441-8B90-D908FA42E5F8}" name="Private" dataDxfId="209"/>
    <tableColumn id="2" xr3:uid="{B55CB4BB-EF63-4D01-A05E-7FAD1C0B1AC1}" name="Clinical" dataDxfId="208">
      <calculatedColumnFormula array="1">SUBSTITUTE( INDEX(Table17[Clinical_Display_Suppressed], MATCH(1,(Table17[Question]=$A$4)*(Table17[Q9_AreaOfWork]=$B$2)*(Table17[Q8_TypeDentalcareProvided_Grouped]= Table92322[[#Headers],[Private]] )*(Table17[Question_Answers]=Table92322[[#This Row],[Private]]),0)),"'", "")</calculatedColumnFormula>
    </tableColumn>
    <tableColumn id="3" xr3:uid="{309289D6-370D-4210-9EE2-A0315B4A507D}" name="Non-Clinical " dataDxfId="207">
      <calculatedColumnFormula array="1">SUBSTITUTE( INDEX(Table17[Non_Display_Suppressed], MATCH(1,(Table17[Question]=$A$4)*(Table17[Q9_AreaOfWork]=$B$2)*(Table17[Q8_TypeDentalcareProvided_Grouped]= Table92322[[#Headers],[Private]] )*(Table17[Question_Answers]=Table92322[[#This Row],[Private]]),0)),"'", "")</calculatedColumnFormula>
    </tableColumn>
    <tableColumn id="4" xr3:uid="{A9A25F15-553B-4BCD-B3B9-5338C7DE9F21}" name="Mixed Clinical / Non clinical" dataDxfId="206">
      <calculatedColumnFormula array="1">SUBSTITUTE( INDEX(Table17[Mix_Display_Suppressed], MATCH(1,(Table17[Question]=$A$4)*(Table17[Q9_AreaOfWork]=$B$2)*(Table17[Q8_TypeDentalcareProvided_Grouped]= Table92322[[#Headers],[Private]] )*(Table17[Question_Answers]=Table92322[[#This Row],[Private]]),0)),"'", "")</calculatedColumnFormula>
    </tableColumn>
    <tableColumn id="5" xr3:uid="{FCB18A1F-DAC0-4065-B31D-353450C2E76C}" name="Other" dataDxfId="205">
      <calculatedColumnFormula array="1">SUBSTITUTE( INDEX(Table17[Other_Display_Suppressed], MATCH(1,(Table17[Question]=$A$4)*(Table17[Q9_AreaOfWork]=$B$2)*(Table17[Q8_TypeDentalcareProvided_Grouped]= Table92322[[#Headers],[Private]] )*(Table17[Question_Answers]=Table92322[[#This Row],[Private]]),0)),"'", "")</calculatedColumnFormula>
    </tableColumn>
  </tableColumns>
  <tableStyleInfo name="Table Style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2" xr:uid="{1D762AB1-2AAA-4B90-84FE-3B2B14A0844D}" name="Table93323" displayName="Table93323" ref="A39:E48" totalsRowShown="0" headerRowDxfId="204" dataDxfId="202" headerRowBorderDxfId="203" tableBorderDxfId="201" totalsRowBorderDxfId="200" headerRowCellStyle="Heading 3">
  <autoFilter ref="A39:E48" xr:uid="{1D762AB1-2AAA-4B90-84FE-3B2B14A0844D}"/>
  <tableColumns count="5">
    <tableColumn id="1" xr3:uid="{72B0A3D4-AC38-45A3-B83E-35C080E193AD}" name="Mix of NHS and Private" dataDxfId="199"/>
    <tableColumn id="2" xr3:uid="{3D9E317B-5014-4EAD-B7BB-6D5B8EC97E04}" name="Clinical" dataDxfId="198">
      <calculatedColumnFormula array="1">SUBSTITUTE( INDEX(Table17[Clinical_Display_Suppressed], MATCH(1,(Table17[Question]=$A$4)*(Table17[Q9_AreaOfWork]=$B$2)*(Table17[Q8_TypeDentalcareProvided_Grouped]= Table93323[[#Headers],[Mix of NHS and Private]] )*(Table17[Question_Answers]=Table93323[[#This Row],[Mix of NHS and Private]]),0)),"'", "")</calculatedColumnFormula>
    </tableColumn>
    <tableColumn id="3" xr3:uid="{31DB8E97-BCB8-4E6B-B7B6-00989D32E2A5}" name="Non-Clinical " dataDxfId="197">
      <calculatedColumnFormula array="1">SUBSTITUTE( INDEX(Table17[Non_Display_Suppressed], MATCH(1,(Table17[Question]=$A$4)*(Table17[Q9_AreaOfWork]=$B$2)*(Table17[Q8_TypeDentalcareProvided_Grouped]= Table93323[[#Headers],[Mix of NHS and Private]] )*(Table17[Question_Answers]=Table93323[[#This Row],[Mix of NHS and Private]]),0)),"'", "")</calculatedColumnFormula>
    </tableColumn>
    <tableColumn id="4" xr3:uid="{736312E8-0CA1-49FF-A6BB-B586367E383E}" name="Mixed Clinical / Non clinical" dataDxfId="196">
      <calculatedColumnFormula array="1">SUBSTITUTE( INDEX(Table17[Mix_Display_Suppressed], MATCH(1,(Table17[Question]=$A$4)*(Table17[Q9_AreaOfWork]=$B$2)*(Table17[Q8_TypeDentalcareProvided_Grouped]= Table93323[[#Headers],[Mix of NHS and Private]] )*(Table17[Question_Answers]=Table93323[[#This Row],[Mix of NHS and Private]]),0)),"'", "")</calculatedColumnFormula>
    </tableColumn>
    <tableColumn id="5" xr3:uid="{C7DD98DA-A665-47B7-8DA4-EE4EB5778991}" name="Other" dataDxfId="195">
      <calculatedColumnFormula array="1">SUBSTITUTE( INDEX(Table17[Other_Display_Suppressed], MATCH(1,(Table17[Question]=$A$4)*(Table17[Q9_AreaOfWork]=$B$2)*(Table17[Q8_TypeDentalcareProvided_Grouped]= Table93323[[#Headers],[Mix of NHS and Private]] )*(Table17[Question_Answers]=Table93323[[#This Row],[Mix of NHS and Private]]),0)),"'", "")</calculatedColumnFormula>
    </tableColumn>
  </tableColumns>
  <tableStyleInfo name="Table Style 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3" xr:uid="{2EF7A55D-611A-40AF-AA64-EF50CE47DA77}" name="Table94324" displayName="Table94324" ref="A50:E59" totalsRowShown="0" headerRowDxfId="194" dataDxfId="192" headerRowBorderDxfId="193" tableBorderDxfId="191" totalsRowBorderDxfId="190" headerRowCellStyle="Heading 3">
  <autoFilter ref="A50:E59" xr:uid="{2EF7A55D-611A-40AF-AA64-EF50CE47DA77}"/>
  <tableColumns count="5">
    <tableColumn id="1" xr3:uid="{6226784E-4051-4923-83E6-74C5695570DC}" name="Other" dataDxfId="189"/>
    <tableColumn id="2" xr3:uid="{4E7B3F65-565F-478F-8195-87DDE10F2519}" name="Clinical" dataDxfId="188">
      <calculatedColumnFormula array="1">SUBSTITUTE( INDEX(Table17[Clinical_Display_Suppressed], MATCH(1,(Table17[Question]=$A$4)*(Table17[Q9_AreaOfWork]=$B$2)*(Table17[Q8_TypeDentalcareProvided_Grouped]= Table94324[[#Headers],[Other]] )*(Table17[Question_Answers]=Table94324[[#This Row],[Other]]),0)),"'", "")</calculatedColumnFormula>
    </tableColumn>
    <tableColumn id="3" xr3:uid="{D5BD64A3-2362-44BE-8E85-34CE93D4DA09}" name="Non-Clinical " dataDxfId="187">
      <calculatedColumnFormula array="1">SUBSTITUTE( INDEX(Table17[Non_Display_Suppressed], MATCH(1,(Table17[Question]=$A$4)*(Table17[Q9_AreaOfWork]=$B$2)*(Table17[Q8_TypeDentalcareProvided_Grouped]= Table94324[[#Headers],[Other]] )*(Table17[Question_Answers]=Table94324[[#This Row],[Other]]),0)),"'", "")</calculatedColumnFormula>
    </tableColumn>
    <tableColumn id="4" xr3:uid="{7929C3BF-2458-4FC1-9D0A-1D516618A213}" name="Mixed Clinical / Non clinical" dataDxfId="186">
      <calculatedColumnFormula array="1">SUBSTITUTE( INDEX(Table17[Mix_Display_Suppressed], MATCH(1,(Table17[Question]=$A$4)*(Table17[Q9_AreaOfWork]=$B$2)*(Table17[Q8_TypeDentalcareProvided_Grouped]= Table94324[[#Headers],[Other]] )*(Table17[Question_Answers]=Table94324[[#This Row],[Other]]),0)),"'", "")</calculatedColumnFormula>
    </tableColumn>
    <tableColumn id="5" xr3:uid="{3161C624-7012-4EE8-B95B-49AECD063FF4}" name="Other " dataDxfId="185">
      <calculatedColumnFormula array="1">SUBSTITUTE( INDEX(Table17[Other_Display_Suppressed], MATCH(1,(Table17[Question]=$A$4)*(Table17[Q9_AreaOfWork]=$B$2)*(Table17[Q8_TypeDentalcareProvided_Grouped]= Table94324[[#Headers],[Other]] )*(Table17[Question_Answers]=Table94324[[#This Row],[Other]]),0)),"'", "")</calculatedColumnFormula>
    </tableColumn>
  </tableColumns>
  <tableStyleInfo name="Table Style 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4" xr:uid="{ED868ADA-DEE8-4284-AA4C-5492C7A3EF9F}" name="Table228345" displayName="Table228345" ref="A6:B15" totalsRowShown="0" headerRowDxfId="184" dataDxfId="182" headerRowBorderDxfId="183" tableBorderDxfId="181">
  <autoFilter ref="A6:B15" xr:uid="{ED868ADA-DEE8-4284-AA4C-5492C7A3EF9F}"/>
  <tableColumns count="2">
    <tableColumn id="1" xr3:uid="{99D261F4-53E4-40CC-8498-4FC122A2712C}" name="5. Considering all dental sector work you do, on average how is your time spent between clinical and non-clinical work? " dataDxfId="180"/>
    <tableColumn id="2" xr3:uid="{E1ACF5CD-6BCA-4E69-A304-326C67A54FC0}" name="Dentists (%)" dataDxfId="179">
      <calculatedColumnFormula array="1">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calculatedColumnFormula>
    </tableColumn>
  </tableColumns>
  <tableStyleInfo name="Table Style 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FAEB8B5-3023-4135-B5FE-25E7CFACA5D9}" name="Table1749" displayName="Table1749" ref="A6:G139" totalsRowShown="0" headerRowDxfId="178" dataDxfId="177">
  <autoFilter ref="A6:G139" xr:uid="{CFAEB8B5-3023-4135-B5FE-25E7CFACA5D9}"/>
  <sortState xmlns:xlrd2="http://schemas.microsoft.com/office/spreadsheetml/2017/richdata2" ref="A7:G139">
    <sortCondition ref="A6:A139"/>
  </sortState>
  <tableColumns count="7">
    <tableColumn id="1" xr3:uid="{E168AE82-C102-4E51-B09E-49E17591CF42}" name="Postcode Area" dataDxfId="176"/>
    <tableColumn id="2" xr3:uid="{838713DD-04BD-480F-AA64-A18549849CE7}" name="Postcode Area Name" dataDxfId="175"/>
    <tableColumn id="3" xr3:uid="{8230BC0D-7464-471A-98CE-545855AE6F92}" name="UK region" dataDxfId="174"/>
    <tableColumn id="4" xr3:uid="{15AA3562-9809-4EC8-9D40-CBBCDE473807}" name="Clinical" dataDxfId="173">
      <calculatedColumnFormula array="1">IFERROR(SUBSTITUTE( INDEX(Table2[Q5_Clinical_Display_Suppressed], MATCH( 1,(Table2[Question]=$A$2)*(Table2[Postcode_Area]= Table1749[[#This Row],[Postcode Area]] ),0)),"'", ""),"")</calculatedColumnFormula>
    </tableColumn>
    <tableColumn id="5" xr3:uid="{B2744427-8D31-4B33-940B-0BBEEBE80044}" name="Non-clinical" dataDxfId="172">
      <calculatedColumnFormula array="1">IFERROR(SUBSTITUTE( INDEX(Table2[Q5_Non_Display_Suppressed], MATCH( 1,(Table2[Question]=$A$2)*(Table2[Postcode_Area]= Table1749[[#This Row],[Postcode Area]] ),0)),"'", ""),"")</calculatedColumnFormula>
    </tableColumn>
    <tableColumn id="6" xr3:uid="{BA38CC08-E0C5-45B5-A61F-EAF2BE8CDA4C}" name="Mixed clinical / non clinical" dataDxfId="171">
      <calculatedColumnFormula array="1">IFERROR(SUBSTITUTE( INDEX(Table2[Q5_Mix_Display_Suppressed], MATCH( 1,(Table2[Question]=$A$2)*(Table2[Postcode_Area]= Table1749[[#This Row],[Postcode Area]] ),0)),"'", ""),"")</calculatedColumnFormula>
    </tableColumn>
    <tableColumn id="7" xr3:uid="{D02F9DA0-824B-4F89-9CD7-131E7A9F0048}" name="Other" dataDxfId="170">
      <calculatedColumnFormula array="1">IFERROR(SUBSTITUTE( INDEX(Table2[Q5_Other_Display_Suppressed], MATCH( 1,(Table2[Question]=$A$2)*(Table2[Postcode_Area]= Table1749[[#This Row],[Postcode Area]] ),0)),"'", ""),"")</calculatedColumnFormula>
    </tableColumn>
  </tableColumns>
  <tableStyleInfo name="Table Style 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0" xr:uid="{A4740035-3B33-4E4A-862A-EA84A0A83443}" name="Table115351" displayName="Table115351" ref="A18:E28" totalsRowShown="0" headerRowDxfId="169" dataDxfId="168" tableBorderDxfId="167" headerRowCellStyle="Heading 3">
  <autoFilter ref="A18:E28" xr:uid="{A4740035-3B33-4E4A-862A-EA84A0A83443}"/>
  <tableColumns count="5">
    <tableColumn id="1" xr3:uid="{26900DF5-4C7E-4889-9841-906E8B884B52}" name="NHS" dataDxfId="166"/>
    <tableColumn id="2" xr3:uid="{CE3366AE-EEA6-4C54-A00D-477CC2BB4E0D}" name="Clinical" dataDxfId="165">
      <calculatedColumnFormula array="1">SUBSTITUTE( INDEX(Table17[Clinical_Display_Suppressed], MATCH(1,(Table17[Question]=$A$4)*(Table17[Q9_AreaOfWork]=$B$2)*(Table17[Q8_TypeDentalcareProvided_Grouped]= Table115351[[#Headers],[NHS]] )*(Table17[Question_Answers]=Table115351[[#This Row],[NHS]]),0)),"'", "")</calculatedColumnFormula>
    </tableColumn>
    <tableColumn id="3" xr3:uid="{00795550-0E91-4965-A386-A8728B7DAEA4}" name="Non-Clinical " dataDxfId="164">
      <calculatedColumnFormula array="1">SUBSTITUTE( INDEX(Table17[Non_Display_Suppressed], MATCH(1,(Table17[Question]=$A$4)*(Table17[Q9_AreaOfWork]=$B$2)*(Table17[Q8_TypeDentalcareProvided_Grouped]= Table115351[[#Headers],[NHS]] )*(Table17[Question_Answers]=Table115351[[#This Row],[NHS]]),0)),"'", "")</calculatedColumnFormula>
    </tableColumn>
    <tableColumn id="4" xr3:uid="{F994C685-5AE6-4754-9833-E7049555B57F}" name="Mixed Clinical / Non clinical" dataDxfId="163">
      <calculatedColumnFormula array="1">SUBSTITUTE( INDEX(Table17[Mix_Display_Suppressed], MATCH(1,(Table17[Question]=$A$4)*(Table17[Q9_AreaOfWork]=$B$2)*(Table17[Q8_TypeDentalcareProvided_Grouped]= Table115351[[#Headers],[NHS]] )*(Table17[Question_Answers]=Table115351[[#This Row],[NHS]]),0)),"'", "")</calculatedColumnFormula>
    </tableColumn>
    <tableColumn id="5" xr3:uid="{31EB4161-D978-4780-B400-8B76E2D0D049}" name="Other" dataDxfId="162">
      <calculatedColumnFormula array="1">SUBSTITUTE( INDEX(Table17[Other_Display_Suppressed], MATCH(1,(Table17[Question]=$A$4)*(Table17[Q9_AreaOfWork]=$B$2)*(Table17[Q8_TypeDentalcareProvided_Grouped]= Table115351[[#Headers],[NHS]] )*(Table17[Question_Answers]=Table115351[[#This Row],[NHS]]),0)),"'", "")</calculatedColumnFormula>
    </tableColumn>
  </tableColumns>
  <tableStyleInfo name="Table Style 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1" xr:uid="{54F7F27B-2423-4A0B-9D68-E206137FB894}" name="Table116352" displayName="Table116352" ref="A30:E40" totalsRowShown="0" headerRowDxfId="161" dataDxfId="159" headerRowBorderDxfId="160" tableBorderDxfId="158" totalsRowBorderDxfId="157" headerRowCellStyle="Heading 3" dataCellStyle="Percent">
  <autoFilter ref="A30:E40" xr:uid="{54F7F27B-2423-4A0B-9D68-E206137FB894}"/>
  <tableColumns count="5">
    <tableColumn id="1" xr3:uid="{C0770577-2F16-445E-9074-9581133D1793}" name="Private" dataDxfId="156"/>
    <tableColumn id="2" xr3:uid="{926FFACA-F95E-436D-9916-B0E0CFB8556A}" name="Clinical" dataDxfId="155" dataCellStyle="Percent">
      <calculatedColumnFormula array="1">SUBSTITUTE( INDEX(Table17[Clinical_Display_Suppressed], MATCH(1,(Table17[Question]=$A$4)*(Table17[Q9_AreaOfWork]=$B$2)*(Table17[Q8_TypeDentalcareProvided_Grouped]= Table116352[[#Headers],[Private]] )*(Table17[Question_Answers]=Table116352[[#This Row],[Private]]),0)),"'", "")</calculatedColumnFormula>
    </tableColumn>
    <tableColumn id="3" xr3:uid="{43FD7192-4292-4F7E-A6D0-EBB136A24297}" name="Non-Clinical " dataDxfId="154" dataCellStyle="Percent">
      <calculatedColumnFormula array="1">SUBSTITUTE( INDEX(Table17[Non_Display_Suppressed], MATCH(1,(Table17[Question]=$A$4)*(Table17[Q9_AreaOfWork]=$B$2)*(Table17[Q8_TypeDentalcareProvided_Grouped]= Table116352[[#Headers],[Private]] )*(Table17[Question_Answers]=Table116352[[#This Row],[Private]]),0)),"'", "")</calculatedColumnFormula>
    </tableColumn>
    <tableColumn id="4" xr3:uid="{D67EE783-956F-4328-BF9E-301EC5406C24}" name="Mixed Clinical / Non clinical" dataDxfId="153" dataCellStyle="Percent">
      <calculatedColumnFormula array="1">SUBSTITUTE( INDEX(Table17[Mix_Display_Suppressed], MATCH(1,(Table17[Question]=$A$4)*(Table17[Q9_AreaOfWork]=$B$2)*(Table17[Q8_TypeDentalcareProvided_Grouped]= Table116352[[#Headers],[Private]] )*(Table17[Question_Answers]=Table116352[[#This Row],[Private]]),0)),"'", "")</calculatedColumnFormula>
    </tableColumn>
    <tableColumn id="5" xr3:uid="{B7421AE1-3353-4560-806A-9BB7BD46DCC8}" name="Other" dataDxfId="152" dataCellStyle="Percent">
      <calculatedColumnFormula array="1">SUBSTITUTE( INDEX(Table17[Other_Display_Suppressed], MATCH(1,(Table17[Question]=$A$4)*(Table17[Q9_AreaOfWork]=$B$2)*(Table17[Q8_TypeDentalcareProvided_Grouped]= Table116352[[#Headers],[Private]] )*(Table17[Question_Answers]=Table116352[[#This Row],[Private]]),0)),"'", "")</calculatedColumnFormula>
    </tableColumn>
  </tableColumns>
  <tableStyleInfo name="Table Style 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2" xr:uid="{23214AF0-4028-4955-A953-92215938920C}" name="Table117353" displayName="Table117353" ref="A42:E52" totalsRowShown="0" headerRowDxfId="151" dataDxfId="149" headerRowBorderDxfId="150" headerRowCellStyle="Heading 3" dataCellStyle="Percent">
  <autoFilter ref="A42:E52" xr:uid="{23214AF0-4028-4955-A953-92215938920C}"/>
  <tableColumns count="5">
    <tableColumn id="1" xr3:uid="{574F74BA-5A7C-4034-ACC4-1B1E4000E751}" name="Mix of NHS and Private" dataDxfId="148"/>
    <tableColumn id="2" xr3:uid="{07C85DE5-9FF8-4A67-B406-58E50371B8F6}" name="Clinical" dataDxfId="147" dataCellStyle="Percent">
      <calculatedColumnFormula array="1">SUBSTITUTE( INDEX(Table17[Clinical_Display_Suppressed], MATCH(1,(Table17[Question]=$A$4)*(Table17[Q9_AreaOfWork]=$B$2)*(Table17[Q8_TypeDentalcareProvided_Grouped]= Table117353[[#Headers],[Mix of NHS and Private]] )*(Table17[Question_Answers]=Table117353[[#This Row],[Mix of NHS and Private]]),0)),"'", "")</calculatedColumnFormula>
    </tableColumn>
    <tableColumn id="3" xr3:uid="{DA9177AD-F600-454A-9FAD-5B72060C9211}" name="Non-Clinical " dataDxfId="146" dataCellStyle="Percent">
      <calculatedColumnFormula array="1">SUBSTITUTE( INDEX(Table17[Non_Display_Suppressed], MATCH(1,(Table17[Question]=$A$4)*(Table17[Q9_AreaOfWork]=$B$2)*(Table17[Q8_TypeDentalcareProvided_Grouped]= Table117353[[#Headers],[Mix of NHS and Private]] )*(Table17[Question_Answers]=Table117353[[#This Row],[Mix of NHS and Private]]),0)),"'", "")</calculatedColumnFormula>
    </tableColumn>
    <tableColumn id="4" xr3:uid="{5DEFAEF3-99C9-4368-8B66-0F4C36E8EE64}" name="Mixed Clinical / Non clinical" dataDxfId="145">
      <calculatedColumnFormula array="1">SUBSTITUTE( INDEX(Table17[Mix_Display_Suppressed], MATCH(1,(Table17[Question]=$A$4)*(Table17[Q9_AreaOfWork]=$B$2)*(Table17[Q8_TypeDentalcareProvided_Grouped]= Table117353[[#Headers],[Mix of NHS and Private]] )*(Table17[Question_Answers]=Table117353[[#This Row],[Mix of NHS and Private]]),0)),"'", "")</calculatedColumnFormula>
    </tableColumn>
    <tableColumn id="5" xr3:uid="{A2D4BE5A-5A97-47EB-85ED-BDFEABCC5370}" name="Other" dataDxfId="144" dataCellStyle="Percent">
      <calculatedColumnFormula array="1">SUBSTITUTE( INDEX(Table17[Other_Display_Suppressed], MATCH(1,(Table17[Question]=$A$4)*(Table17[Q9_AreaOfWork]=$B$2)*(Table17[Q8_TypeDentalcareProvided_Grouped]= Table117353[[#Headers],[Mix of NHS and Private]] )*(Table17[Question_Answers]=Table117353[[#This Row],[Mix of NHS and Private]]),0)),"'", "")</calculatedColumnFormula>
    </tableColumn>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F4C0D0B-CEC6-4612-B2D3-BDF0F2CAEC8A}" name="Table171019" displayName="Table171019" ref="A22:E29" totalsRowShown="0" headerRowDxfId="359" dataDxfId="358" headerRowCellStyle="Heading 3">
  <autoFilter ref="A22:E29" xr:uid="{CF4C0D0B-CEC6-4612-B2D3-BDF0F2CAEC8A}"/>
  <tableColumns count="5">
    <tableColumn id="1" xr3:uid="{1A69A3CB-590A-46CD-9683-68E39248E1F0}" name="Private" dataDxfId="357"/>
    <tableColumn id="6" xr3:uid="{27A20A74-9D75-4DD0-B003-A16FF9C20D19}" name="Clinical" dataDxfId="356">
      <calculatedColumnFormula array="1">SUBSTITUTE( INDEX(Table17[Clinical_Display_Suppressed], MATCH(1,(Table17[Question]=$A$4)*(Table17[Q9_AreaOfWork]=$B$2)*(Table17[Q8_TypeDentalcareProvided_Grouped]=Table171019[[#Headers],[Private]])*(Table17[Question_Answers]=Table171019[[#This Row],[Private]]),0)), "'", "")</calculatedColumnFormula>
    </tableColumn>
    <tableColumn id="7" xr3:uid="{D55DB8DB-50EC-4157-B267-D73E681A6245}" name="Non-Clinical" dataDxfId="355">
      <calculatedColumnFormula array="1">SUBSTITUTE( INDEX(Table17[Non_Display_Suppressed], MATCH(1,(Table17[Question]=$A$4)*(Table17[Q9_AreaOfWork]=$B$2)*(Table17[Q8_TypeDentalcareProvided_Grouped]=Table171019[[#Headers],[Private]])*(Table17[Question_Answers]=Table171019[[#This Row],[Private]]),0)), "'", "")</calculatedColumnFormula>
    </tableColumn>
    <tableColumn id="8" xr3:uid="{E5BDC1C2-5560-40B9-BFED-96663048315C}" name="Mixed Clinical / Non clinical" dataDxfId="354">
      <calculatedColumnFormula array="1">SUBSTITUTE( INDEX(Table17[Mix_Display_Suppressed], MATCH(1,(Table17[Question]=$A$4)*(Table17[Q9_AreaOfWork]=$B$2)*(Table17[Q8_TypeDentalcareProvided_Grouped]=Table171019[[#Headers],[Private]])*(Table17[Question_Answers]=Table171019[[#This Row],[Private]]),0)), "'", "")</calculatedColumnFormula>
    </tableColumn>
    <tableColumn id="9" xr3:uid="{B76A9847-AA41-4359-A5AD-41BB3EDC871C}" name="Other" dataDxfId="353">
      <calculatedColumnFormula array="1">SUBSTITUTE( INDEX(Table17[Other_Display_Suppressed], MATCH(1,(Table17[Question]=$A$4)*(Table17[Q9_AreaOfWork]=$B$2)*(Table17[Q8_TypeDentalcareProvided_Grouped]=Table171019[[#Headers],[Private]])*(Table17[Question_Answers]=Table171019[[#This Row],[Private]]),0)), "'", "")</calculatedColumnFormula>
    </tableColumn>
  </tableColumns>
  <tableStyleInfo name="Table Style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3" xr:uid="{69C533B1-77E9-4D5D-86F9-4AF3B9C9A4C1}" name="Table118354" displayName="Table118354" ref="A54:E64" totalsRowShown="0" headerRowDxfId="143" dataDxfId="141" headerRowBorderDxfId="142" tableBorderDxfId="140" totalsRowBorderDxfId="139" headerRowCellStyle="Heading 3" dataCellStyle="Percent">
  <autoFilter ref="A54:E64" xr:uid="{69C533B1-77E9-4D5D-86F9-4AF3B9C9A4C1}"/>
  <tableColumns count="5">
    <tableColumn id="1" xr3:uid="{4927CCF8-E905-4697-BE76-3AF691F401D4}" name="Other" dataDxfId="138"/>
    <tableColumn id="2" xr3:uid="{F5AF5A76-9BE6-44E7-B776-A6DB94DBA52C}" name="Clinical" dataDxfId="137" dataCellStyle="Percent">
      <calculatedColumnFormula array="1">SUBSTITUTE( INDEX(Table17[Clinical_Display_Suppressed], MATCH(1,(Table17[Question]=$A$4)*(Table17[Q9_AreaOfWork]=$B$2)*(Table17[Q8_TypeDentalcareProvided_Grouped]= Table118354[[#Headers],[Other]] )*(Table17[Question_Answers]=Table118354[[#This Row],[Other]]),0)),"'", "")</calculatedColumnFormula>
    </tableColumn>
    <tableColumn id="3" xr3:uid="{FAE66C3C-38DD-4440-8E46-5123EE7CA989}" name="Non-Clinical " dataDxfId="136" dataCellStyle="Percent">
      <calculatedColumnFormula array="1">SUBSTITUTE( INDEX(Table17[Non_Display_Suppressed], MATCH(1,(Table17[Question]=$A$4)*(Table17[Q9_AreaOfWork]=$B$2)*(Table17[Q8_TypeDentalcareProvided_Grouped]= Table118354[[#Headers],[Other]] )*(Table17[Question_Answers]=Table118354[[#This Row],[Other]]),0)),"'", "")</calculatedColumnFormula>
    </tableColumn>
    <tableColumn id="4" xr3:uid="{28C164FE-3DD0-48A0-A15F-63D5D567F3B9}" name="Mixed Clinical / Non clinical" dataDxfId="135" dataCellStyle="Percent">
      <calculatedColumnFormula array="1">SUBSTITUTE( INDEX(Table17[Mix_Display_Suppressed], MATCH(1,(Table17[Question]=$A$4)*(Table17[Q9_AreaOfWork]=$B$2)*(Table17[Q8_TypeDentalcareProvided_Grouped]= Table118354[[#Headers],[Other]] )*(Table17[Question_Answers]=Table118354[[#This Row],[Other]]),0)),"'", "")</calculatedColumnFormula>
    </tableColumn>
    <tableColumn id="5" xr3:uid="{332F63E4-90AA-4319-9547-651803AFDE8F}" name="Other " dataDxfId="134">
      <calculatedColumnFormula array="1">SUBSTITUTE( INDEX(Table17[Other_Display_Suppressed], MATCH(1,(Table17[Question]=$A$4)*(Table17[Q9_AreaOfWork]=$B$2)*(Table17[Q8_TypeDentalcareProvided_Grouped]= Table118354[[#Headers],[Other]] )*(Table17[Question_Answers]=Table118354[[#This Row],[Other]]),0)),"'", "")</calculatedColumnFormula>
    </tableColumn>
  </tableColumns>
  <tableStyleInfo name="Table Style 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4" xr:uid="{0B8AD7C5-45F5-4FA9-8C39-BEA7D82E0016}" name="Table234375" displayName="Table234375" ref="A6:B16" totalsRowShown="0" headerRowDxfId="133" dataDxfId="131" headerRowBorderDxfId="132" tableBorderDxfId="130" totalsRowBorderDxfId="129">
  <autoFilter ref="A6:B16" xr:uid="{0B8AD7C5-45F5-4FA9-8C39-BEA7D82E0016}"/>
  <tableColumns count="2">
    <tableColumn id="1" xr3:uid="{5BAD9515-D42D-4455-820D-9D106E440694}" name="6. How many hours do you normally work a week as a dental professional? " dataDxfId="128"/>
    <tableColumn id="2" xr3:uid="{023B1BAE-7650-4391-9E01-996BD0EAF00F}" name="Dentists (%)" dataDxfId="127">
      <calculatedColumnFormula array="1">SUBSTITUTE( INDEX(Table17[Total_Display_Suppressed], MATCH(1,(Table17[Question]=$A$4)*(Table17[Q9_AreaOfWork]=$B$2)*(Table17[Q8_TypeDentalcareProvided_Grouped]= "All" )*(Table17[Question_Answers]= Table234375[[#This Row],[6. How many hours do you normally work a week as a dental professional? ]] ),0)),"'", "")</calculatedColumnFormula>
    </tableColumn>
  </tableColumns>
  <tableStyleInfo name="Table Style 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5" xr:uid="{7418C84D-D314-40F0-9224-40819433DB99}" name="Table139376" displayName="Table139376" ref="A25:E41" totalsRowShown="0" headerRowDxfId="126" dataDxfId="125" headerRowCellStyle="Heading 3">
  <autoFilter ref="A25:E41" xr:uid="{7418C84D-D314-40F0-9224-40819433DB99}"/>
  <tableColumns count="5">
    <tableColumn id="1" xr3:uid="{5BD6D976-3871-455D-9B29-3144A797F7D8}" name="NHS" dataDxfId="124"/>
    <tableColumn id="2" xr3:uid="{C114468E-50F1-42FB-A38B-84A8E4C2BE99}" name="Clinical" dataDxfId="123" dataCellStyle="Percent">
      <calculatedColumnFormula array="1">SUBSTITUTE( INDEX(Table17[Clinical_Display_Suppressed], MATCH(1,(Table17[Question]=$A$4)*(Table17[Q9_AreaOfWork]=$B$2)*(Table17[Q8_TypeDentalcareProvided_Grouped]= Table139376[[#Headers],[NHS]] )*(Table17[Question_Answers]=Table139376[[#This Row],[NHS]]),0)),"'", "")</calculatedColumnFormula>
    </tableColumn>
    <tableColumn id="3" xr3:uid="{F77FFA1A-A717-4888-89C2-7A2B19FA7F65}" name="Non-Clinical " dataDxfId="122" dataCellStyle="Percent">
      <calculatedColumnFormula array="1">SUBSTITUTE( INDEX(Table17[Non_Display_Suppressed], MATCH(1,(Table17[Question]=$A$4)*(Table17[Q9_AreaOfWork]=$B$2)*(Table17[Q8_TypeDentalcareProvided_Grouped]= Table139376[[#Headers],[NHS]] )*(Table17[Question_Answers]=Table139376[[#This Row],[NHS]]),0)),"'", "")</calculatedColumnFormula>
    </tableColumn>
    <tableColumn id="4" xr3:uid="{AD808622-7C91-4403-AEEE-6783CE665A03}" name="Mixed Clinical / Non clinical" dataDxfId="121" dataCellStyle="Percent">
      <calculatedColumnFormula array="1">SUBSTITUTE( INDEX(Table17[Mix_Display_Suppressed], MATCH(1,(Table17[Question]=$A$4)*(Table17[Q9_AreaOfWork]=$B$2)*(Table17[Q8_TypeDentalcareProvided_Grouped]= Table139376[[#Headers],[NHS]] )*(Table17[Question_Answers]=Table139376[[#This Row],[NHS]]),0)),"'", "")</calculatedColumnFormula>
    </tableColumn>
    <tableColumn id="5" xr3:uid="{098B9560-AE3A-4F1E-9665-D3C6ECB93A4F}" name="Other" dataDxfId="120" dataCellStyle="Percent">
      <calculatedColumnFormula array="1">SUBSTITUTE( INDEX(Table17[Other_Display_Suppressed], MATCH(1,(Table17[Question]=$A$4)*(Table17[Q9_AreaOfWork]=$B$2)*(Table17[Q8_TypeDentalcareProvided_Grouped]= Table139376[[#Headers],[NHS]] )*(Table17[Question_Answers]=Table139376[[#This Row],[NHS]]),0)),"'", "")</calculatedColumnFormula>
    </tableColumn>
  </tableColumns>
  <tableStyleInfo name="Table Style 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6" xr:uid="{C21F80BD-C439-4AAC-B749-CCAE88287F9E}" name="Table140377" displayName="Table140377" ref="A44:E60" totalsRowShown="0" headerRowDxfId="119" dataDxfId="117" headerRowBorderDxfId="118" tableBorderDxfId="116" headerRowCellStyle="Heading 3" dataCellStyle="Percent">
  <autoFilter ref="A44:E60" xr:uid="{C21F80BD-C439-4AAC-B749-CCAE88287F9E}"/>
  <tableColumns count="5">
    <tableColumn id="1" xr3:uid="{61D8A1BB-18DD-416F-B6B7-61807C554D7B}" name="Private" dataDxfId="115"/>
    <tableColumn id="2" xr3:uid="{BB497FE3-211A-4E21-861E-73A2E187D0A1}" name="Clinical" dataDxfId="114" dataCellStyle="Percent">
      <calculatedColumnFormula array="1">SUBSTITUTE( INDEX(Table17[Clinical_Display_Suppressed], MATCH(1,(Table17[Question]=$A$4)*(Table17[Q9_AreaOfWork]=$B$2)*(Table17[Q8_TypeDentalcareProvided_Grouped]= Table140377[[#Headers],[Private]] )*(Table17[Question_Answers]= Table140377[[#This Row],[Private]] ),0)),"'", "")</calculatedColumnFormula>
    </tableColumn>
    <tableColumn id="3" xr3:uid="{5646F559-B63D-4505-8ACA-CB1EC7F742CC}" name="Non-Clinical " dataDxfId="113" dataCellStyle="Percent">
      <calculatedColumnFormula array="1">SUBSTITUTE( INDEX(Table17[Non_Display_Suppressed], MATCH(1,(Table17[Question]=$A$4)*(Table17[Q9_AreaOfWork]=$B$2)*(Table17[Q8_TypeDentalcareProvided_Grouped]= Table140377[[#Headers],[Private]] )*(Table17[Question_Answers]= Table140377[[#This Row],[Private]] ),0)),"'", "")</calculatedColumnFormula>
    </tableColumn>
    <tableColumn id="4" xr3:uid="{5C4B5928-738E-4C92-BFD8-F976111EB12B}" name="Mixed Clinical / Non clinical" dataDxfId="112" dataCellStyle="Percent">
      <calculatedColumnFormula array="1">SUBSTITUTE( INDEX(Table17[Mix_Display_Suppressed], MATCH(1,(Table17[Question]=$A$4)*(Table17[Q9_AreaOfWork]=$B$2)*(Table17[Q8_TypeDentalcareProvided_Grouped]= Table140377[[#Headers],[Private]] )*(Table17[Question_Answers]= Table140377[[#This Row],[Private]] ),0)),"'", "")</calculatedColumnFormula>
    </tableColumn>
    <tableColumn id="5" xr3:uid="{60F77E41-8FEC-4B23-9860-8CBF16D9CABE}" name="Other" dataDxfId="111" dataCellStyle="Percent">
      <calculatedColumnFormula array="1">SUBSTITUTE( INDEX(Table17[Other_Display_Suppressed], MATCH(1,(Table17[Question]=$A$4)*(Table17[Q9_AreaOfWork]=$B$2)*(Table17[Q8_TypeDentalcareProvided_Grouped]= Table140377[[#Headers],[Private]] )*(Table17[Question_Answers]= Table140377[[#This Row],[Private]] ),0)),"'", "")</calculatedColumnFormula>
    </tableColumn>
  </tableColumns>
  <tableStyleInfo name="Table Style 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7" xr:uid="{5588310F-E749-4809-9BB2-16A04BD69E9D}" name="Table141378" displayName="Table141378" ref="A63:E79" totalsRowShown="0" headerRowDxfId="110" dataDxfId="108" headerRowBorderDxfId="109" headerRowCellStyle="Heading 3" dataCellStyle="Percent">
  <autoFilter ref="A63:E79" xr:uid="{5588310F-E749-4809-9BB2-16A04BD69E9D}"/>
  <tableColumns count="5">
    <tableColumn id="1" xr3:uid="{8AB0E286-0B5C-43E9-853D-62D12AF2FB58}" name="Mix of NHS and Private" dataDxfId="107"/>
    <tableColumn id="2" xr3:uid="{F84B3D6B-83B3-4591-92F9-49656717D640}" name="Clinical" dataDxfId="106" dataCellStyle="Percent">
      <calculatedColumnFormula array="1">SUBSTITUTE( INDEX(Table17[Clinical_Display_Suppressed], MATCH(1,(Table17[Question]=$A$4)*(Table17[Q9_AreaOfWork]=$B$2)*(Table17[Q8_TypeDentalcareProvided_Grouped]= Table141378[[#Headers],[Mix of NHS and Private]] )*(Table17[Question_Answers]= Table141378[[#This Row],[Mix of NHS and Private]] ),0)),"'", "")</calculatedColumnFormula>
    </tableColumn>
    <tableColumn id="3" xr3:uid="{5E196B70-9512-4CDB-8C74-7549E65446CF}" name="Non-Clinical " dataDxfId="105" dataCellStyle="Percent">
      <calculatedColumnFormula array="1">SUBSTITUTE( INDEX(Table17[Non_Display_Suppressed], MATCH(1,(Table17[Question]=$A$4)*(Table17[Q9_AreaOfWork]=$B$2)*(Table17[Q8_TypeDentalcareProvided_Grouped]= Table141378[[#Headers],[Mix of NHS and Private]] )*(Table17[Question_Answers]= Table141378[[#This Row],[Mix of NHS and Private]] ),0)),"'", "")</calculatedColumnFormula>
    </tableColumn>
    <tableColumn id="4" xr3:uid="{195FBA0F-7B4F-414E-A640-DA8D219B1716}" name="Mixed Clinical / Non clinical" dataDxfId="104" dataCellStyle="Percent">
      <calculatedColumnFormula array="1">SUBSTITUTE( INDEX(Table17[Mix_Display_Suppressed], MATCH(1,(Table17[Question]=$A$4)*(Table17[Q9_AreaOfWork]=$B$2)*(Table17[Q8_TypeDentalcareProvided_Grouped]= Table141378[[#Headers],[Mix of NHS and Private]] )*(Table17[Question_Answers]= Table141378[[#This Row],[Mix of NHS and Private]] ),0)),"'", "")</calculatedColumnFormula>
    </tableColumn>
    <tableColumn id="5" xr3:uid="{B64E25C3-9981-4138-B010-DB66D4C26025}" name="Other" dataDxfId="103" dataCellStyle="Percent">
      <calculatedColumnFormula array="1">SUBSTITUTE( INDEX(Table17[Other_Display_Suppressed], MATCH(1,(Table17[Question]=$A$4)*(Table17[Q9_AreaOfWork]=$B$2)*(Table17[Q8_TypeDentalcareProvided_Grouped]= Table141378[[#Headers],[Mix of NHS and Private]] )*(Table17[Question_Answers]= Table141378[[#This Row],[Mix of NHS and Private]] ),0)),"'", "")</calculatedColumnFormula>
    </tableColumn>
  </tableColumns>
  <tableStyleInfo name="Table Style 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8" xr:uid="{B59066BD-2F60-41D7-9F2B-6D1E461B4C6D}" name="Table142379" displayName="Table142379" ref="A82:E98" totalsRowShown="0" headerRowDxfId="102" dataDxfId="101" headerRowCellStyle="Heading 3" dataCellStyle="Percent">
  <autoFilter ref="A82:E98" xr:uid="{B59066BD-2F60-41D7-9F2B-6D1E461B4C6D}"/>
  <tableColumns count="5">
    <tableColumn id="1" xr3:uid="{521A2642-7B17-4347-A9FC-BA414F879DC1}" name="Other" dataDxfId="100"/>
    <tableColumn id="2" xr3:uid="{97DBE833-7012-47F3-9C49-D63FD538257B}" name="Clinical" dataDxfId="99" dataCellStyle="Percent">
      <calculatedColumnFormula array="1">SUBSTITUTE( INDEX(Table17[Clinical_Display_Suppressed], MATCH(1,(Table17[Question]=$A$4)*(Table17[Q9_AreaOfWork]=$B$2)*(Table17[Q8_TypeDentalcareProvided_Grouped]= Table142379[[#Headers],[Other]] )*(Table17[Question_Answers]= Table142379[[#This Row],[Other]] ),0)),"'", "")</calculatedColumnFormula>
    </tableColumn>
    <tableColumn id="3" xr3:uid="{96E98FED-A8E5-4CD8-898A-102D006195F8}" name="Non-Clinical " dataDxfId="98" dataCellStyle="Percent">
      <calculatedColumnFormula array="1">SUBSTITUTE( INDEX(Table17[Non_Display_Suppressed], MATCH(1,(Table17[Question]=$A$4)*(Table17[Q9_AreaOfWork]=$B$2)*(Table17[Q8_TypeDentalcareProvided_Grouped]= Table142379[[#Headers],[Other]] )*(Table17[Question_Answers]= Table142379[[#This Row],[Other]] ),0)),"'", "")</calculatedColumnFormula>
    </tableColumn>
    <tableColumn id="4" xr3:uid="{BC55FFE3-612C-4CBB-9274-21BCD3542237}" name="Mixed Clinical / Non clinical" dataDxfId="97" dataCellStyle="Percent">
      <calculatedColumnFormula array="1">SUBSTITUTE( INDEX(Table17[Mix_Display_Suppressed], MATCH(1,(Table17[Question]=$A$4)*(Table17[Q9_AreaOfWork]=$B$2)*(Table17[Q8_TypeDentalcareProvided_Grouped]= Table142379[[#Headers],[Other]] )*(Table17[Question_Answers]= Table142379[[#This Row],[Other]] ),0)),"'", "")</calculatedColumnFormula>
    </tableColumn>
    <tableColumn id="5" xr3:uid="{67ED6F81-B6AA-42B7-A06C-E42A5D966226}" name="Other " dataDxfId="96" dataCellStyle="Percent">
      <calculatedColumnFormula array="1">SUBSTITUTE( INDEX(Table17[Other_Display_Suppressed], MATCH(1,(Table17[Question]=$A$4)*(Table17[Q9_AreaOfWork]=$B$2)*(Table17[Q8_TypeDentalcareProvided_Grouped]= Table142379[[#Headers],[Other]] )*(Table17[Question_Answers]= Table142379[[#This Row],[Other]] ),0)),"'", "")</calculatedColumnFormula>
    </tableColumn>
  </tableColumns>
  <tableStyleInfo name="Table Style 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D52944-8FE2-4F25-87A4-448CE7439DD5}" name="Table3" displayName="Table3" ref="A6:B22" totalsRowShown="0" headerRowDxfId="95" dataDxfId="93" headerRowBorderDxfId="94" tableBorderDxfId="92">
  <autoFilter ref="A6:B22" xr:uid="{61D52944-8FE2-4F25-87A4-448CE7439DD5}"/>
  <tableColumns count="2">
    <tableColumn id="1" xr3:uid="{292DB847-C103-4165-99E9-3F611E96A7B5}" name="7. Which dental setting/s do you work in? (Select all that apply) " dataDxfId="91"/>
    <tableColumn id="2" xr3:uid="{16764AB7-B727-4591-A4F1-BBEDBDA0BA26}" name="Dentists (%)" dataDxfId="90">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3" xr:uid="{D779DC78-B7FE-4976-858E-2DC34BEF7653}" name="Table163404" displayName="Table163404" ref="A18:E28" totalsRowShown="0" headerRowDxfId="89" dataDxfId="88" tableBorderDxfId="87" headerRowCellStyle="Heading 3" dataCellStyle="Percent">
  <autoFilter ref="A18:E28" xr:uid="{D779DC78-B7FE-4976-858E-2DC34BEF7653}"/>
  <tableColumns count="5">
    <tableColumn id="1" xr3:uid="{060FBC53-1450-400F-B3EF-E2234C86CE59}" name="NHS" dataDxfId="86"/>
    <tableColumn id="2" xr3:uid="{0D0CF89C-B408-486C-BA48-BDB448602E80}" name="Clinical" dataDxfId="85" dataCellStyle="Percent">
      <calculatedColumnFormula array="1">SUBSTITUTE( INDEX(Table17[Clinical_Display_Suppressed], MATCH(1,(Table17[Question]=$A$4)*(Table17[Q9_AreaOfWork]=$B$2)*(Table17[Q8_TypeDentalcareProvided_Grouped]= Table163404[[#Headers],[NHS]] )*(Table17[Question_Answers]=Table163404[[#This Row],[NHS]]),0)),"'", "")</calculatedColumnFormula>
    </tableColumn>
    <tableColumn id="3" xr3:uid="{63DE7C8D-1178-42C6-B631-78A370951A3D}" name="Non-Clinical " dataDxfId="84" dataCellStyle="Percent">
      <calculatedColumnFormula array="1">SUBSTITUTE( INDEX(Table17[Non_Display_Suppressed], MATCH(1,(Table17[Question]=$A$4)*(Table17[Q9_AreaOfWork]=$B$2)*(Table17[Q8_TypeDentalcareProvided_Grouped]= Table163404[[#Headers],[NHS]] )*(Table17[Question_Answers]=Table163404[[#This Row],[NHS]]),0)),"'", "")</calculatedColumnFormula>
    </tableColumn>
    <tableColumn id="4" xr3:uid="{81239CAA-730C-46C8-9F27-1FD03227FB4F}" name="Mixed Clinical / Non clinical" dataDxfId="83" dataCellStyle="Percent">
      <calculatedColumnFormula array="1">SUBSTITUTE( INDEX(Table17[Mix_Display_Suppressed], MATCH(1,(Table17[Question]=$A$4)*(Table17[Q9_AreaOfWork]=$B$2)*(Table17[Q8_TypeDentalcareProvided_Grouped]= Table163404[[#Headers],[NHS]] )*(Table17[Question_Answers]=Table163404[[#This Row],[NHS]]),0)),"'", "")</calculatedColumnFormula>
    </tableColumn>
    <tableColumn id="5" xr3:uid="{A66E8229-DD08-4295-BFF7-AAF8413C1DE2}" name="Other" dataDxfId="82" dataCellStyle="Percent">
      <calculatedColumnFormula array="1">SUBSTITUTE( INDEX(Table17[Other_Display_Suppressed], MATCH(1,(Table17[Question]=$A$4)*(Table17[Q9_AreaOfWork]=$B$2)*(Table17[Q8_TypeDentalcareProvided_Grouped]= Table163404[[#Headers],[NHS]] )*(Table17[Question_Answers]=Table163404[[#This Row],[NHS]]),0)),"'", "")</calculatedColumnFormula>
    </tableColumn>
  </tableColumns>
  <tableStyleInfo name="Table Style 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4" xr:uid="{FCC6CE20-06C0-4837-8983-123F827580AC}" name="Table164405" displayName="Table164405" ref="A30:E40" totalsRowShown="0" headerRowDxfId="81" dataDxfId="79" headerRowBorderDxfId="80" tableBorderDxfId="78" totalsRowBorderDxfId="77" headerRowCellStyle="Heading 3" dataCellStyle="Percent">
  <autoFilter ref="A30:E40" xr:uid="{FCC6CE20-06C0-4837-8983-123F827580AC}"/>
  <tableColumns count="5">
    <tableColumn id="1" xr3:uid="{8EFF74A9-F182-46F3-A240-96A336A8C3CF}" name="Private" dataDxfId="76"/>
    <tableColumn id="2" xr3:uid="{57B87773-7B22-4382-B8AD-523A3A9981CE}" name="Clinical" dataDxfId="75" dataCellStyle="Percent">
      <calculatedColumnFormula array="1">SUBSTITUTE( INDEX(Table17[Clinical_Display_Suppressed], MATCH(1,(Table17[Question]=$A$4)*(Table17[Q9_AreaOfWork]=$B$2)*(Table17[Q8_TypeDentalcareProvided_Grouped]= Table164405[[#Headers],[Private]] )*(Table17[Question_Answers]= Table164405[[#This Row],[Private]] ),0)),"'", "")</calculatedColumnFormula>
    </tableColumn>
    <tableColumn id="3" xr3:uid="{301B3620-C03B-4BF3-88F0-DE9B0D18F6D1}" name="Non-Clinical " dataDxfId="74" dataCellStyle="Percent">
      <calculatedColumnFormula array="1">SUBSTITUTE( INDEX(Table17[Non_Display_Suppressed], MATCH(1,(Table17[Question]=$A$4)*(Table17[Q9_AreaOfWork]=$B$2)*(Table17[Q8_TypeDentalcareProvided_Grouped]= Table164405[[#Headers],[Private]] )*(Table17[Question_Answers]= Table164405[[#This Row],[Private]] ),0)),"'", "")</calculatedColumnFormula>
    </tableColumn>
    <tableColumn id="4" xr3:uid="{36B5F5E9-D51C-4F4D-B84B-95F4BAF70914}" name="Mixed Clinical / Non clinical" dataDxfId="73" dataCellStyle="Percent">
      <calculatedColumnFormula array="1">SUBSTITUTE( INDEX(Table17[Mix_Display_Suppressed], MATCH(1,(Table17[Question]=$A$4)*(Table17[Q9_AreaOfWork]=$B$2)*(Table17[Q8_TypeDentalcareProvided_Grouped]= Table164405[[#Headers],[Private]] )*(Table17[Question_Answers]= Table164405[[#This Row],[Private]] ),0)),"'", "")</calculatedColumnFormula>
    </tableColumn>
    <tableColumn id="5" xr3:uid="{0A6BACFE-4262-4A96-BCD2-296C0125C525}" name="Other" dataDxfId="72" dataCellStyle="Percent">
      <calculatedColumnFormula array="1">SUBSTITUTE( INDEX(Table17[Other_Display_Suppressed], MATCH(1,(Table17[Question]=$A$4)*(Table17[Q9_AreaOfWork]=$B$2)*(Table17[Q8_TypeDentalcareProvided_Grouped]= Table164405[[#Headers],[Private]] )*(Table17[Question_Answers]= Table164405[[#This Row],[Private]] ),0)),"'", "")</calculatedColumnFormula>
    </tableColumn>
  </tableColumns>
  <tableStyleInfo name="Table Style 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5" xr:uid="{452B0334-EFE8-4741-9D3C-4D668AEB2688}" name="Table165406" displayName="Table165406" ref="A42:E52" totalsRowShown="0" headerRowDxfId="71" dataDxfId="69" headerRowBorderDxfId="70" tableBorderDxfId="68" totalsRowBorderDxfId="67" headerRowCellStyle="Heading 3" dataCellStyle="Percent">
  <autoFilter ref="A42:E52" xr:uid="{452B0334-EFE8-4741-9D3C-4D668AEB2688}"/>
  <tableColumns count="5">
    <tableColumn id="1" xr3:uid="{1F48599C-94DC-4DB6-80CB-713ED1FFCEAF}" name="Mix of NHS and Private" dataDxfId="66"/>
    <tableColumn id="2" xr3:uid="{2AD2E472-4812-42FF-BF98-903CB0CCB788}" name="Clinical" dataDxfId="65" dataCellStyle="Percent">
      <calculatedColumnFormula array="1">SUBSTITUTE( INDEX(Table17[Clinical_Display_Suppressed], MATCH(1,(Table17[Question]=$A$4)*(Table17[Q9_AreaOfWork]=$B$2)*(Table17[Q8_TypeDentalcareProvided_Grouped]= Table165406[[#Headers],[Mix of NHS and Private]] )*(Table17[Question_Answers]= Table165406[[#This Row],[Mix of NHS and Private]] ),0)),"'", "")</calculatedColumnFormula>
    </tableColumn>
    <tableColumn id="3" xr3:uid="{F64BEBC5-D7C8-4B84-B203-1C877BEE44AC}" name="Non-Clinical " dataDxfId="64" dataCellStyle="Percent">
      <calculatedColumnFormula array="1">SUBSTITUTE( INDEX(Table17[Non_Display_Suppressed], MATCH(1,(Table17[Question]=$A$4)*(Table17[Q9_AreaOfWork]=$B$2)*(Table17[Q8_TypeDentalcareProvided_Grouped]= Table165406[[#Headers],[Mix of NHS and Private]] )*(Table17[Question_Answers]= Table165406[[#This Row],[Mix of NHS and Private]] ),0)),"'", "")</calculatedColumnFormula>
    </tableColumn>
    <tableColumn id="4" xr3:uid="{FB90BEB0-6F96-4D18-AA87-7AFA35CAB2FF}" name="Mixed Clinical / Non clinical" dataDxfId="63" dataCellStyle="Percent">
      <calculatedColumnFormula array="1">SUBSTITUTE( INDEX(Table17[Mix_Display_Suppressed], MATCH(1,(Table17[Question]=$A$4)*(Table17[Q9_AreaOfWork]=$B$2)*(Table17[Q8_TypeDentalcareProvided_Grouped]= Table165406[[#Headers],[Mix of NHS and Private]] )*(Table17[Question_Answers]= Table165406[[#This Row],[Mix of NHS and Private]] ),0)),"'", "")</calculatedColumnFormula>
    </tableColumn>
    <tableColumn id="5" xr3:uid="{21131638-D85B-43B7-B145-030D3DA78480}" name="Other" dataDxfId="62" dataCellStyle="Percent">
      <calculatedColumnFormula array="1">SUBSTITUTE( INDEX(Table17[Other_Display_Suppressed], MATCH(1,(Table17[Question]=$A$4)*(Table17[Q9_AreaOfWork]=$B$2)*(Table17[Q8_TypeDentalcareProvided_Grouped]= Table165406[[#Headers],[Mix of NHS and Private]] )*(Table17[Question_Answers]= Table165406[[#This Row],[Mix of NHS and Private]] ),0)),"'", "")</calculatedColumnFormula>
    </tableColumn>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F5967EE-F39D-42B6-A8B5-2E5B99FFBCB6}" name="Table17101921" displayName="Table17101921" ref="A30:E37" totalsRowShown="0" headerRowDxfId="352" dataDxfId="351" headerRowCellStyle="Heading 3">
  <autoFilter ref="A30:E37" xr:uid="{2F5967EE-F39D-42B6-A8B5-2E5B99FFBCB6}"/>
  <tableColumns count="5">
    <tableColumn id="1" xr3:uid="{3893EAE8-6EC3-4653-BF9E-DB5832D5FEFE}" name="Mix of NHS and Private" dataDxfId="350"/>
    <tableColumn id="6" xr3:uid="{7D0D350E-5C2C-49FE-AAA3-66C888EB10D2}" name="Clinical" dataDxfId="349">
      <calculatedColumnFormula array="1">SUBSTITUTE( INDEX(Table17[Clinical_Display_Suppressed], MATCH(1,(Table17[Question]=$A$4)*(Table17[Q9_AreaOfWork]=$B$2)*(Table17[Q8_TypeDentalcareProvided_Grouped]=Table17101921[[#Headers],[Mix of NHS and Private]])*(Table17[Question_Answers]=Table17101921[[#This Row],[Mix of NHS and Private]]),0)),"'", "")</calculatedColumnFormula>
    </tableColumn>
    <tableColumn id="7" xr3:uid="{223121D3-23D4-435E-86BD-FB14902BDAE4}" name="Non-Clinical" dataDxfId="348">
      <calculatedColumnFormula array="1">SUBSTITUTE( INDEX(Table17[Non_Display_Suppressed], MATCH(1,(Table17[Question]=$A$4)*(Table17[Q9_AreaOfWork]=$B$2)*(Table17[Q8_TypeDentalcareProvided_Grouped]=Table17101921[[#Headers],[Mix of NHS and Private]])*(Table17[Question_Answers]=Table17101921[[#This Row],[Mix of NHS and Private]]),0)),"'", "")</calculatedColumnFormula>
    </tableColumn>
    <tableColumn id="8" xr3:uid="{131444B7-5A28-47AB-B4E4-95B8D8B86472}" name="Mixed Clinical / Non clinical" dataDxfId="347">
      <calculatedColumnFormula array="1">SUBSTITUTE( INDEX(Table17[Mix_Display_Suppressed], MATCH(1,(Table17[Question]=$A$4)*(Table17[Q9_AreaOfWork]=$B$2)*(Table17[Q8_TypeDentalcareProvided_Grouped]=Table17101921[[#Headers],[Mix of NHS and Private]])*(Table17[Question_Answers]=Table17101921[[#This Row],[Mix of NHS and Private]]),0)),"'", "")</calculatedColumnFormula>
    </tableColumn>
    <tableColumn id="9" xr3:uid="{E3DED866-6D3C-439E-A498-62F1D1ECD967}" name="Other" dataDxfId="346">
      <calculatedColumnFormula array="1">SUBSTITUTE( INDEX(Table17[Other_Display_Suppressed], MATCH(1,(Table17[Question]=$A$4)*(Table17[Q9_AreaOfWork]=$B$2)*(Table17[Q8_TypeDentalcareProvided_Grouped]=Table17101921[[#Headers],[Mix of NHS and Private]])*(Table17[Question_Answers]=Table17101921[[#This Row],[Mix of NHS and Private]]),0)),"'", "")</calculatedColumnFormula>
    </tableColumn>
  </tableColumns>
  <tableStyleInfo name="Table Style 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6" xr:uid="{AE16E919-14E1-4466-B8B7-A80E818860B1}" name="Table166407" displayName="Table166407" ref="A54:E64" totalsRowShown="0" headerRowDxfId="61" dataDxfId="60" tableBorderDxfId="59" headerRowCellStyle="Heading 3" dataCellStyle="Percent">
  <autoFilter ref="A54:E64" xr:uid="{AE16E919-14E1-4466-B8B7-A80E818860B1}"/>
  <tableColumns count="5">
    <tableColumn id="1" xr3:uid="{8879AC5A-D30A-465F-9AF7-D19055DDD021}" name="Other" dataDxfId="58"/>
    <tableColumn id="2" xr3:uid="{73D5F5A2-9897-4C33-8100-8817A217DA82}" name="Clinical" dataDxfId="57" dataCellStyle="Percent">
      <calculatedColumnFormula array="1">SUBSTITUTE( INDEX(Table17[Clinical_Display_Suppressed], MATCH(1,(Table17[Question]=$A$4)*(Table17[Q9_AreaOfWork]=$B$2)*(Table17[Q8_TypeDentalcareProvided_Grouped]= Table166407[[#Headers],[Other]] )*(Table17[Question_Answers]= Table166407[[#This Row],[Other]] ),0)),"'", "")</calculatedColumnFormula>
    </tableColumn>
    <tableColumn id="3" xr3:uid="{15558CF8-3644-495D-B5C4-3683C2CB79A9}" name="Non-Clinical " dataDxfId="56" dataCellStyle="Percent">
      <calculatedColumnFormula array="1">SUBSTITUTE( INDEX(Table17[Non_Display_Suppressed], MATCH(1,(Table17[Question]=$A$4)*(Table17[Q9_AreaOfWork]=$B$2)*(Table17[Q8_TypeDentalcareProvided_Grouped]= Table166407[[#Headers],[Other]] )*(Table17[Question_Answers]= Table166407[[#This Row],[Other]] ),0)),"'", "")</calculatedColumnFormula>
    </tableColumn>
    <tableColumn id="4" xr3:uid="{4DA573E9-92F0-43C4-8AE4-DBBD67A9C21E}" name="Mixed Clinical / Non clinical" dataDxfId="55" dataCellStyle="Percent">
      <calculatedColumnFormula array="1">SUBSTITUTE( INDEX(Table17[Mix_Display_Suppressed], MATCH(1,(Table17[Question]=$A$4)*(Table17[Q9_AreaOfWork]=$B$2)*(Table17[Q8_TypeDentalcareProvided_Grouped]= Table166407[[#Headers],[Other]] )*(Table17[Question_Answers]= Table166407[[#This Row],[Other]] ),0)),"'", "")</calculatedColumnFormula>
    </tableColumn>
    <tableColumn id="5" xr3:uid="{D7D20030-4BF8-4F6E-9998-25EC00831AB0}" name="Other " dataDxfId="54" dataCellStyle="Percent">
      <calculatedColumnFormula array="1">SUBSTITUTE( INDEX(Table17[Other_Display_Suppressed], MATCH(1,(Table17[Question]=$A$4)*(Table17[Q9_AreaOfWork]=$B$2)*(Table17[Q8_TypeDentalcareProvided_Grouped]= Table166407[[#Headers],[Other]] )*(Table17[Question_Answers]= Table166407[[#This Row],[Other]] ),0)),"'", "")</calculatedColumnFormula>
    </tableColumn>
  </tableColumns>
  <tableStyleInfo name="Table Style 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6" xr:uid="{2335A16E-43CB-4796-83F3-8284545AAF0E}" name="Table239427" displayName="Table239427" ref="A6:B16" totalsRowShown="0" headerRowDxfId="53" dataDxfId="51" headerRowBorderDxfId="52" tableBorderDxfId="50" totalsRowBorderDxfId="49">
  <autoFilter ref="A6:B16" xr:uid="{2335A16E-43CB-4796-83F3-8284545AAF0E}"/>
  <tableColumns count="2">
    <tableColumn id="1" xr3:uid="{59BCBDC4-61AB-4E4C-B269-27BA8203376F}" name="8. How many places of work do you commonly work in?" dataDxfId="48"/>
    <tableColumn id="2" xr3:uid="{19F57AE4-1520-4DC4-B1BC-1BF6DFF2FD08}" name="Dentists (%)" dataDxfId="47">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3" xr:uid="{BFF7B8C6-29CB-4CA4-81B6-0581975B257B}" name="Table187434" displayName="Table187434" ref="A17:E26" totalsRowShown="0" headerRowDxfId="46" dataDxfId="44" headerRowBorderDxfId="45" tableBorderDxfId="43" totalsRowBorderDxfId="42" headerRowCellStyle="Heading 3" dataCellStyle="Percent">
  <autoFilter ref="A17:E26" xr:uid="{BFF7B8C6-29CB-4CA4-81B6-0581975B257B}"/>
  <tableColumns count="5">
    <tableColumn id="1" xr3:uid="{47FFDBE1-CEE9-4CF7-8729-E1F56F4E5E71}" name="All" dataDxfId="41"/>
    <tableColumn id="2" xr3:uid="{EDCAEAAC-66CB-4832-841C-D7893BF709C6}" name="Clinical" dataDxfId="40" dataCellStyle="Percent">
      <calculatedColumnFormula array="1">SUBSTITUTE( INDEX(Table17[Clinical_Display_Suppressed], MATCH(1,(Table17[Question]=$A$4)*(Table17[Q9_AreaOfWork]=$B$2)*(Table17[Q8_TypeDentalcareProvided_Grouped]= "All" )*(Table17[Question_Answers]= A7 ),0)),"'", "")</calculatedColumnFormula>
    </tableColumn>
    <tableColumn id="3" xr3:uid="{694B3EC6-83E2-415C-B9E1-443965B1DC7F}" name="Non-Clinical " dataDxfId="39" dataCellStyle="Percent">
      <calculatedColumnFormula array="1">SUBSTITUTE( INDEX(Table17[Non_Display_Suppressed], MATCH(1,(Table17[Question]=$A$4)*(Table17[Q9_AreaOfWork]=$B$2)*(Table17[Q8_TypeDentalcareProvided_Grouped]= "All" )*(Table17[Question_Answers]= A7 ),0)),"'", "")</calculatedColumnFormula>
    </tableColumn>
    <tableColumn id="4" xr3:uid="{4A4A4AAA-D86F-49C4-988F-53281302EA1C}" name="Mixed Clinical / Non clinical" dataDxfId="38" dataCellStyle="Percent">
      <calculatedColumnFormula array="1">SUBSTITUTE( INDEX(Table17[Mix_Display_Suppressed], MATCH(1,(Table17[Question]=$A$4)*(Table17[Q9_AreaOfWork]=$B$2)*(Table17[Q8_TypeDentalcareProvided_Grouped]= "All" )*(Table17[Question_Answers]= A7 ),0)),"'", "")</calculatedColumnFormula>
    </tableColumn>
    <tableColumn id="5" xr3:uid="{4A72EBF8-675A-49F5-8573-A02863628A30}" name="Other" dataDxfId="37" dataCellStyle="Percent">
      <calculatedColumnFormula array="1">SUBSTITUTE( INDEX(Table17[Other_Display_Suppressed],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4" xr:uid="{E846EC28-300E-40F5-92AF-1D401724B4BF}" name="Table250445" displayName="Table250445" ref="A6:B15" totalsRowShown="0" headerRowDxfId="36" dataDxfId="34" headerRowBorderDxfId="35" tableBorderDxfId="33" totalsRowBorderDxfId="32">
  <autoFilter ref="A6:B15" xr:uid="{E846EC28-300E-40F5-92AF-1D401724B4BF}"/>
  <tableColumns count="2">
    <tableColumn id="1" xr3:uid="{0F00A43A-3ABC-4CC4-9A95-2FB39FD9275B}" name="9. Considering all dental sector work you do, which of the following best describes the type of dental care you most commonly provide?" dataDxfId="31"/>
    <tableColumn id="2" xr3:uid="{D46E50CE-B966-4B26-ADDC-7F0B5A08BC98}" name="Dentists (%)" dataDxfId="30">
      <calculatedColumnFormula array="1">SUBSTITUTE( INDEX(Table17[Total_Display_Suppressed], MATCH(1,(Table17[Question]=$A$4)*(Table17[Q9_AreaOfWork]=$B$2)*(Table17[Q8_TypeDentalcareProvided_Grouped]= "All" )*(Table17[Question_Answers]= A7 ),0)),"'", "")</calculatedColumnFormula>
    </tableColumn>
  </tableColumns>
  <tableStyleInfo name="Table Style 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AA550F-4AD4-438B-9013-BC19313D0DCD}" name="Table25044562" displayName="Table25044562" ref="A6:G139" totalsRowShown="0" headerRowDxfId="29" dataDxfId="28">
  <autoFilter ref="A6:G139" xr:uid="{24AA550F-4AD4-438B-9013-BC19313D0DCD}"/>
  <sortState xmlns:xlrd2="http://schemas.microsoft.com/office/spreadsheetml/2017/richdata2" ref="A7:G139">
    <sortCondition ref="A6:A139"/>
  </sortState>
  <tableColumns count="7">
    <tableColumn id="1" xr3:uid="{7F7E9E6D-8FC2-4415-B4A9-D9ADF94F24E6}" name="Postcode Area" dataDxfId="27"/>
    <tableColumn id="2" xr3:uid="{D89DB0DC-4285-4B18-A3EC-BCE674507D06}" name="Postcode Area Name" dataDxfId="26"/>
    <tableColumn id="3" xr3:uid="{1FF55A52-8352-4ED6-9B14-1F490263793C}" name="UK region" dataDxfId="25"/>
    <tableColumn id="4" xr3:uid="{E2EF00BB-6F1C-4D51-A193-B573FAE16A8A}" name="NHS" dataDxfId="24">
      <calculatedColumnFormula array="1">IFERROR(SUBSTITUTE( INDEX(Table2[Q9_NHS_Display_Suppressed], MATCH( 1,(Table2[Question]=$A$2)*(Table2[Postcode_Area]= Table25044562[[#This Row],[Postcode Area]] ),0)),"'", ""), "")</calculatedColumnFormula>
    </tableColumn>
    <tableColumn id="5" xr3:uid="{250A8B98-C180-4A9C-BC2A-8975936EA3C9}" name="Private" dataDxfId="23">
      <calculatedColumnFormula array="1">IFERROR(SUBSTITUTE( INDEX(Table2[Q9_Private_Display_Suppressed], MATCH( 1,(Table2[Question]=$A$2)*(Table2[Postcode_Area]= Table25044562[[#This Row],[Postcode Area]] ),0)),"'", ""),"")</calculatedColumnFormula>
    </tableColumn>
    <tableColumn id="6" xr3:uid="{673B773F-A66F-4E89-94AA-B39889B153A3}" name="Mix of NHS and Private" dataDxfId="22">
      <calculatedColumnFormula array="1">IFERROR(SUBSTITUTE( INDEX(Table2[Q9_Mix_Display_Suppressed], MATCH( 1,(Table2[Question]=$A$2)*(Table2[Postcode_Area]= Table25044562[[#This Row],[Postcode Area]] ),0)),"'", ""),"")</calculatedColumnFormula>
    </tableColumn>
    <tableColumn id="7" xr3:uid="{6EBF636E-EA93-4601-90B4-BB129E1A9A4E}" name="Other" dataDxfId="21">
      <calculatedColumnFormula array="1">IFERROR(SUBSTITUTE( INDEX(Table2[Q9_Other_Display_Suppressed], MATCH( 1,(Table2[Question]=$A$2)*(Table2[Postcode_Area]= Table25044562[[#This Row],[Postcode Area]] ),0)),"'", ""),"")</calculatedColumnFormula>
    </tableColumn>
  </tableColumns>
  <tableStyleInfo name="Table Style 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7620035-5E56-4D98-B91C-A9EB97A16586}" name="Table17" displayName="Table17" ref="A1:M58975" totalsRowShown="0" headerRowDxfId="20">
  <autoFilter ref="A1:M58975" xr:uid="{87620035-5E56-4D98-B91C-A9EB97A16586}">
    <filterColumn colId="0">
      <filters blank="1"/>
    </filterColumn>
  </autoFilter>
  <tableColumns count="13">
    <tableColumn id="12" xr3:uid="{F4EF0628-8003-47C8-9B7C-C801BEF5D1B9}" name="Snapshot_DateKey"/>
    <tableColumn id="1" xr3:uid="{74A98A04-D22B-4E69-98E5-8CB2F8EC1BF1}" name="Question"/>
    <tableColumn id="2" xr3:uid="{DF2E0C90-A906-4CAD-B314-66F564BF8EC2}" name="Q9_AreaOfWork"/>
    <tableColumn id="13" xr3:uid="{05C8BE9B-064D-4C92-973D-818AD8481384}" name="RegistrationType_Name"/>
    <tableColumn id="3" xr3:uid="{31656F62-28E1-4859-87B8-F20BAC5931EB}" name="DCP_Title"/>
    <tableColumn id="4" xr3:uid="{E4D5F304-6732-46B2-BB88-DD25536B4CD7}" name="Q8_TypeDentalcareProvided_Grouped"/>
    <tableColumn id="5" xr3:uid="{6CA21DAC-0AA9-4480-A526-5C22A2FE2C91}" name="custom_sort"/>
    <tableColumn id="6" xr3:uid="{2142AA7B-4030-4936-9CB8-E0E312CC71D4}" name="Question_Answers"/>
    <tableColumn id="7" xr3:uid="{D186D6EC-945B-4D81-A59F-656BEA6F9F18}" name="Total_Display_Suppressed"/>
    <tableColumn id="8" xr3:uid="{96449B5F-ECD0-4F77-A442-A59322E9E2D0}" name="Clinical_Display_Suppressed"/>
    <tableColumn id="9" xr3:uid="{16A34C61-9772-409B-9077-185C8401FAF8}" name="Non_Display_Suppressed"/>
    <tableColumn id="10" xr3:uid="{0F8E40E4-DD9A-4B3C-8A3B-EF7AB558287A}" name="Mix_Display_Suppressed"/>
    <tableColumn id="11" xr3:uid="{9E2FDD12-6877-4794-83DC-708CC2269857}" name="Other_Display_Suppressed"/>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475BDBA-9905-4C8A-8BFD-765B4837DAB8}" name="Table2" displayName="Table2" ref="A1:Q1665" totalsRowShown="0" headerRowDxfId="19" dataDxfId="18" tableBorderDxfId="17">
  <autoFilter ref="A1:Q1665" xr:uid="{8475BDBA-9905-4C8A-8BFD-765B4837DAB8}">
    <filterColumn colId="0">
      <filters blank="1"/>
    </filterColumn>
  </autoFilter>
  <tableColumns count="17">
    <tableColumn id="1" xr3:uid="{9B6D112F-6E32-48D8-8147-DB403EE3B0F0}" name="Snapshot_DateKey" dataDxfId="16"/>
    <tableColumn id="2" xr3:uid="{744599AE-A487-422A-B57A-05E67724E011}" name="Question" dataDxfId="15"/>
    <tableColumn id="3" xr3:uid="{0511CA52-B67E-4D32-ADB4-5BDBB536DBBA}" name="RegistrationType_Name" dataDxfId="14"/>
    <tableColumn id="4" xr3:uid="{35614B2B-DE75-4D79-8E5B-BD9DBE267780}" name="DCP_Title" dataDxfId="13"/>
    <tableColumn id="5" xr3:uid="{C6DA5422-34F9-403A-9BD1-18BCDEA6EB2C}" name="Postcode_Area" dataDxfId="12"/>
    <tableColumn id="6" xr3:uid="{A7E4E50C-3341-4AB6-8DCD-209AA0796F02}" name="Postcode_Area_Name" dataDxfId="11"/>
    <tableColumn id="7" xr3:uid="{801C0851-8BBA-4056-BD69-EED5C37A2887}" name="UK_Region" dataDxfId="10"/>
    <tableColumn id="8" xr3:uid="{1CE884B7-7ADE-42F1-9D2B-464DA8A65113}" name="Q5_Total_Display_Suppressed" dataDxfId="9"/>
    <tableColumn id="9" xr3:uid="{19111F78-FB72-4453-B95C-D0BF6F2E973C}" name="Q5_Clinical_Display_Suppressed" dataDxfId="8"/>
    <tableColumn id="10" xr3:uid="{A27ACAED-E9CF-4171-B71E-D7ADE08D58EE}" name="Q5_Non_Display_Suppressed" dataDxfId="7"/>
    <tableColumn id="11" xr3:uid="{444C9550-4B0B-4F98-BA85-C13E9800D2A0}" name="Q5_Mix_Display_Suppressed" dataDxfId="6"/>
    <tableColumn id="12" xr3:uid="{1BD73438-84F6-4C00-82F7-C5C7ABA04A0F}" name="Q5_Other_Display_Suppressed" dataDxfId="5"/>
    <tableColumn id="13" xr3:uid="{4F2E007E-400A-4F9C-9DC3-60B591FE1907}" name="Q9_Total_Display_Suppressed" dataDxfId="4"/>
    <tableColumn id="14" xr3:uid="{950A7061-1247-4764-B694-33CFA48B5759}" name="Q9_NHS_Display_Suppressed" dataDxfId="3"/>
    <tableColumn id="15" xr3:uid="{43AE2598-0D5A-4291-9034-1214124EB6A3}" name="Q9_Private_Display_Suppressed" dataDxfId="2"/>
    <tableColumn id="16" xr3:uid="{EFDB3735-7E90-470C-8C9B-A3F887B42797}" name="Q9_Mix_Display_Suppressed" dataDxfId="1"/>
    <tableColumn id="17" xr3:uid="{31664FEC-1A21-40FC-887D-2954A6FC4C08}" name="Q9_Other_Display_Suppressed" dataDxfId="0"/>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46FB080-1A0D-49A0-892F-232C3F236B2B}" name="Table1710192122" displayName="Table1710192122" ref="A38:E45" totalsRowShown="0" headerRowDxfId="345" dataDxfId="344" headerRowCellStyle="Heading 3">
  <autoFilter ref="A38:E45" xr:uid="{246FB080-1A0D-49A0-892F-232C3F236B2B}"/>
  <tableColumns count="5">
    <tableColumn id="1" xr3:uid="{0B0F377A-3F4A-461A-AA5E-0C918EA27197}" name="Other" dataDxfId="343"/>
    <tableColumn id="6" xr3:uid="{3E833F55-1600-4AB8-BC08-40A09FCA8E38}" name="Clinical" dataDxfId="342">
      <calculatedColumnFormula array="1">SUBSTITUTE( INDEX(Table17[Clinical_Display_Suppressed], MATCH(1,(Table17[Question]=$A$4)*(Table17[Q9_AreaOfWork]=$B$2)*(Table17[Q8_TypeDentalcareProvided_Grouped]=Table1710192122[[#Headers],[Other]])*(Table17[Question_Answers]=Table1710192122[[#This Row],[Other]]),0)),"'", "")</calculatedColumnFormula>
    </tableColumn>
    <tableColumn id="7" xr3:uid="{64751286-8B66-4CBC-A7CC-07FB6111AB06}" name="Non-Clinical" dataDxfId="341">
      <calculatedColumnFormula array="1">SUBSTITUTE( INDEX(Table17[Non_Display_Suppressed], MATCH(1,(Table17[Question]=$A$4)*(Table17[Q9_AreaOfWork]=$B$2)*(Table17[Q8_TypeDentalcareProvided_Grouped]=Table1710192122[[#Headers],[Other]])*(Table17[Question_Answers]=Table1710192122[[#This Row],[Other]]),0)),"'", "")</calculatedColumnFormula>
    </tableColumn>
    <tableColumn id="8" xr3:uid="{E55F14F7-2F7C-4530-987E-E3BE36BF9DA8}" name="Mixed Clinical / Non clinical" dataDxfId="340">
      <calculatedColumnFormula array="1">SUBSTITUTE( INDEX(Table17[Mix_Display_Suppressed], MATCH(1,(Table17[Question]=$A$4)*(Table17[Q9_AreaOfWork]=$B$2)*(Table17[Q8_TypeDentalcareProvided_Grouped]=Table1710192122[[#Headers],[Other]])*(Table17[Question_Answers]=Table1710192122[[#This Row],[Other]]),0)),"'", "")</calculatedColumnFormula>
    </tableColumn>
    <tableColumn id="9" xr3:uid="{0017250D-3C53-4115-B82E-CF6EFB89C9AF}" name="Other " dataDxfId="339">
      <calculatedColumnFormula array="1">SUBSTITUTE( INDEX(Table17[Other_Display_Suppressed], MATCH(1,(Table17[Question]=$A$4)*(Table17[Q9_AreaOfWork]=$B$2)*(Table17[Q8_TypeDentalcareProvided_Grouped]=Table1710192122[[#Headers],[Other]])*(Table17[Question_Answers]=Table1710192122[[#This Row],[Other]]),0)),"'", "")</calculatedColumnFormula>
    </tableColumn>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5" xr:uid="{751E69DD-5068-4245-A0B8-C7479BD57D89}" name="Table193446" displayName="Table193446" ref="A14:E19" totalsRowShown="0" headerRowDxfId="338" dataDxfId="337" headerRowCellStyle="Heading 3">
  <autoFilter ref="A14:E19" xr:uid="{751E69DD-5068-4245-A0B8-C7479BD57D89}"/>
  <tableColumns count="5">
    <tableColumn id="1" xr3:uid="{E215F0F4-4697-4BDC-80D0-E5BF277B3C2A}" name="NHS" dataDxfId="336"/>
    <tableColumn id="2" xr3:uid="{3471E591-5649-4029-AE3C-49169078B705}" name="Clinical" dataDxfId="335">
      <calculatedColumnFormula array="1">SUBSTITUTE( INDEX(Table17[Clinical_Display_Suppressed], MATCH(1,(Table17[Question]=$A$4)*(Table17[Q9_AreaOfWork]=$B$2)*(Table17[Q8_TypeDentalcareProvided_Grouped]= Table193446[[#Headers],[NHS]] )*(Table17[Question_Answers]=Table193446[[#This Row],[NHS]]),0)),"'", "")</calculatedColumnFormula>
    </tableColumn>
    <tableColumn id="3" xr3:uid="{29B1B717-59E1-46A9-8BEF-6EF61F0DB226}" name="Non-Clinical " dataDxfId="334">
      <calculatedColumnFormula array="1">SUBSTITUTE( INDEX(Table17[Non_Display_Suppressed], MATCH(1,(Table17[Question]=$A$4)*(Table17[Q9_AreaOfWork]=$B$2)*(Table17[Q8_TypeDentalcareProvided_Grouped]= Table193446[[#Headers],[NHS]] )*(Table17[Question_Answers]=Table193446[[#This Row],[NHS]]),0)),"'", "")</calculatedColumnFormula>
    </tableColumn>
    <tableColumn id="4" xr3:uid="{63B2B97B-2BAD-4985-8321-8260B045A5D8}" name="Mixed Clinical / Non clinical" dataDxfId="333">
      <calculatedColumnFormula array="1">SUBSTITUTE( INDEX(Table17[Mix_Display_Suppressed], MATCH(1,(Table17[Question]=$A$4)*(Table17[Q9_AreaOfWork]=$B$2)*(Table17[Q8_TypeDentalcareProvided_Grouped]= Table193446[[#Headers],[NHS]] )*(Table17[Question_Answers]=Table193446[[#This Row],[NHS]]),0)),"'", "")</calculatedColumnFormula>
    </tableColumn>
    <tableColumn id="5" xr3:uid="{B956C3B1-B14F-4587-931C-A4267DF42501}" name="Other" dataDxfId="332">
      <calculatedColumnFormula array="1">SUBSTITUTE( INDEX(Table17[Other_Display_Suppressed], MATCH(1,(Table17[Question]=$A$4)*(Table17[Q9_AreaOfWork]=$B$2)*(Table17[Q8_TypeDentalcareProvided_Grouped]= Table193446[[#Headers],[NHS]] )*(Table17[Question_Answers]=Table193446[[#This Row],[NHS]]),0)),"'", "")</calculatedColumnFormula>
    </tableColumn>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6" xr:uid="{F2523698-2FB2-4184-8E1E-8ECADE3A4306}" name="Table194447" displayName="Table194447" ref="A22:E27" totalsRowShown="0" headerRowDxfId="331" dataDxfId="329" headerRowBorderDxfId="330" tableBorderDxfId="328" headerRowCellStyle="Heading 3">
  <autoFilter ref="A22:E27" xr:uid="{F2523698-2FB2-4184-8E1E-8ECADE3A4306}"/>
  <tableColumns count="5">
    <tableColumn id="1" xr3:uid="{765A2A01-1E69-42CA-9818-A8C54B945BEA}" name="Private" dataDxfId="327"/>
    <tableColumn id="2" xr3:uid="{C0458217-A889-471F-97DC-11E8400C95C1}" name="Clinical" dataDxfId="326">
      <calculatedColumnFormula array="1">SUBSTITUTE( INDEX(Table17[Clinical_Display_Suppressed], MATCH(1,(Table17[Question]=$A$4)*(Table17[Q9_AreaOfWork]=$B$2)*(Table17[Q8_TypeDentalcareProvided_Grouped]= Table194447[[#Headers],[Private]] )*(Table17[Question_Answers]= Table194447[[#This Row],[Private]] ),0)),"'", "")</calculatedColumnFormula>
    </tableColumn>
    <tableColumn id="3" xr3:uid="{B1D17BB7-4421-4B45-86BD-4460132B9029}" name="Non-Clinical " dataDxfId="325">
      <calculatedColumnFormula array="1">SUBSTITUTE( INDEX(Table17[Non_Display_Suppressed], MATCH(1,(Table17[Question]=$A$4)*(Table17[Q9_AreaOfWork]=$B$2)*(Table17[Q8_TypeDentalcareProvided_Grouped]= Table194447[[#Headers],[Private]] )*(Table17[Question_Answers]= Table194447[[#This Row],[Private]] ),0)),"'", "")</calculatedColumnFormula>
    </tableColumn>
    <tableColumn id="4" xr3:uid="{FDC40C7E-C434-48C2-8AF2-1FD9041D0059}" name="Mixed Clinical / Non clinical" dataDxfId="324">
      <calculatedColumnFormula array="1">SUBSTITUTE( INDEX(Table17[Mix_Display_Suppressed], MATCH(1,(Table17[Question]=$A$4)*(Table17[Q9_AreaOfWork]=$B$2)*(Table17[Q8_TypeDentalcareProvided_Grouped]= Table194447[[#Headers],[Private]] )*(Table17[Question_Answers]= Table194447[[#This Row],[Private]] ),0)),"'", "")</calculatedColumnFormula>
    </tableColumn>
    <tableColumn id="5" xr3:uid="{944029C0-73DC-4408-A563-C9B8FD3EC0EB}" name="Other" dataDxfId="323">
      <calculatedColumnFormula array="1">SUBSTITUTE( INDEX(Table17[Other_Display_Suppressed], MATCH(1,(Table17[Question]=$A$4)*(Table17[Q9_AreaOfWork]=$B$2)*(Table17[Q8_TypeDentalcareProvided_Grouped]= Table194447[[#Headers],[Private]] )*(Table17[Question_Answers]= Table194447[[#This Row],[Private]] ),0)),"'", "")</calculatedColumnFormula>
    </tableColumn>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7" xr:uid="{8244D36A-8B90-4143-B182-D3BB838501A0}" name="Table195448" displayName="Table195448" ref="A30:E35" totalsRowShown="0" headerRowDxfId="322" dataDxfId="320" headerRowBorderDxfId="321" headerRowCellStyle="Heading 3">
  <autoFilter ref="A30:E35" xr:uid="{8244D36A-8B90-4143-B182-D3BB838501A0}"/>
  <tableColumns count="5">
    <tableColumn id="1" xr3:uid="{FDBD038B-5E6E-4050-8800-A62B7203DDFE}" name="Mix of NHS and Private" dataDxfId="319"/>
    <tableColumn id="2" xr3:uid="{15722082-8FFD-48EB-BABC-CF5ED2A31BC6}" name="Clinical" dataDxfId="318">
      <calculatedColumnFormula array="1">SUBSTITUTE( INDEX(Table17[Clinical_Display_Suppressed], MATCH(1,(Table17[Question]=$A$4)*(Table17[Q9_AreaOfWork]=$B$2)*(Table17[Q8_TypeDentalcareProvided_Grouped]= Table195448[[#Headers],[Mix of NHS and Private]] )*(Table17[Question_Answers]= Table195448[[#This Row],[Mix of NHS and Private]] ),0)),"'", "")</calculatedColumnFormula>
    </tableColumn>
    <tableColumn id="3" xr3:uid="{FF167A2A-64D9-45AC-BB7D-46F4D88B4463}" name="Non-Clinical " dataDxfId="317">
      <calculatedColumnFormula array="1">SUBSTITUTE( INDEX(Table17[Non_Display_Suppressed], MATCH(1,(Table17[Question]=$A$4)*(Table17[Q9_AreaOfWork]=$B$2)*(Table17[Q8_TypeDentalcareProvided_Grouped]= Table195448[[#Headers],[Mix of NHS and Private]] )*(Table17[Question_Answers]= Table195448[[#This Row],[Mix of NHS and Private]] ),0)),"'", "")</calculatedColumnFormula>
    </tableColumn>
    <tableColumn id="4" xr3:uid="{3AE17EE4-7794-4AC1-8D66-53316CB262FC}" name="Mixed Clinical / Non clinical" dataDxfId="316">
      <calculatedColumnFormula array="1">SUBSTITUTE( INDEX(Table17[Mix_Display_Suppressed], MATCH(1,(Table17[Question]=$A$4)*(Table17[Q9_AreaOfWork]=$B$2)*(Table17[Q8_TypeDentalcareProvided_Grouped]= Table195448[[#Headers],[Mix of NHS and Private]] )*(Table17[Question_Answers]= Table195448[[#This Row],[Mix of NHS and Private]] ),0)),"'", "")</calculatedColumnFormula>
    </tableColumn>
    <tableColumn id="5" xr3:uid="{EA933B2A-AA7D-4910-A2EC-4BB67B003E60}" name="Other" dataDxfId="315">
      <calculatedColumnFormula array="1">SUBSTITUTE( INDEX(Table17[Other_Display_Suppressed], MATCH(1,(Table17[Question]=$A$4)*(Table17[Q9_AreaOfWork]=$B$2)*(Table17[Q8_TypeDentalcareProvided_Grouped]= Table195448[[#Headers],[Mix of NHS and Private]] )*(Table17[Question_Answers]= Table195448[[#This Row],[Mix of NHS and Private]] ),0)),"'", "")</calculatedColumnFormula>
    </tableColumn>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8" xr:uid="{F853B3D1-808F-40EA-847B-429EC18C4F9A}" name="Table196449" displayName="Table196449" ref="A38:E43" totalsRowShown="0" headerRowDxfId="314" dataDxfId="313" headerRowCellStyle="Heading 3">
  <autoFilter ref="A38:E43" xr:uid="{F853B3D1-808F-40EA-847B-429EC18C4F9A}"/>
  <tableColumns count="5">
    <tableColumn id="1" xr3:uid="{12F6E024-684A-4E88-AA1F-E51E506E4E13}" name="Other" dataDxfId="312"/>
    <tableColumn id="2" xr3:uid="{614E218E-7EB8-4D31-B8F6-127375023F80}" name="Clinical" dataDxfId="311">
      <calculatedColumnFormula array="1">SUBSTITUTE( INDEX(Table17[Clinical_Display_Suppressed], MATCH(1,(Table17[Question]=$A$4)*(Table17[Q9_AreaOfWork]=$B$2)*(Table17[Q8_TypeDentalcareProvided_Grouped]= Table196449[[#Headers],[Other]] )*(Table17[Question_Answers]= Table196449[[#This Row],[Other]] ),0)),"'", "")</calculatedColumnFormula>
    </tableColumn>
    <tableColumn id="3" xr3:uid="{93151F58-A809-4757-8871-8804EA7CC5C9}" name="Non-Clinical " dataDxfId="310">
      <calculatedColumnFormula array="1">SUBSTITUTE( INDEX(Table17[Non_Display_Suppressed], MATCH(1,(Table17[Question]=$A$4)*(Table17[Q9_AreaOfWork]=$B$2)*(Table17[Q8_TypeDentalcareProvided_Grouped]= Table196449[[#Headers],[Other]] )*(Table17[Question_Answers]= Table196449[[#This Row],[Other]] ),0)),"'", "")</calculatedColumnFormula>
    </tableColumn>
    <tableColumn id="4" xr3:uid="{77630E28-B9AD-4120-8176-3A7296C4F825}" name="Mixed Clinical / Non clinical" dataDxfId="309">
      <calculatedColumnFormula array="1">SUBSTITUTE( INDEX(Table17[Mix_Display_Suppressed], MATCH(1,(Table17[Question]=$A$4)*(Table17[Q9_AreaOfWork]=$B$2)*(Table17[Q8_TypeDentalcareProvided_Grouped]= Table196449[[#Headers],[Other]] )*(Table17[Question_Answers]= Table196449[[#This Row],[Other]] ),0)),"'", "")</calculatedColumnFormula>
    </tableColumn>
    <tableColumn id="5" xr3:uid="{83834B2F-4363-4F21-8B7D-B120C4B15157}" name="Other " dataDxfId="308">
      <calculatedColumnFormula array="1">SUBSTITUTE( INDEX(Table17[Other_Display_Suppressed], MATCH(1,(Table17[Question]=$A$4)*(Table17[Q9_AreaOfWork]=$B$2)*(Table17[Q8_TypeDentalcareProvided_Grouped]= Table196449[[#Headers],[Other]] )*(Table17[Question_Answers]= Table196449[[#This Row],[Other]] ),0)),"'", "")</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table" Target="../tables/table37.xml"/><Relationship Id="rId5" Type="http://schemas.openxmlformats.org/officeDocument/2006/relationships/table" Target="../tables/table41.xml"/><Relationship Id="rId4" Type="http://schemas.openxmlformats.org/officeDocument/2006/relationships/table" Target="../tables/table40.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3.xml"/><Relationship Id="rId2" Type="http://schemas.openxmlformats.org/officeDocument/2006/relationships/table" Target="../tables/table42.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5" Type="http://schemas.openxmlformats.org/officeDocument/2006/relationships/table" Target="../tables/table10.xml"/><Relationship Id="rId4" Type="http://schemas.openxmlformats.org/officeDocument/2006/relationships/table" Target="../tables/table9.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3.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table" Target="../tables/table21.xml"/><Relationship Id="rId5" Type="http://schemas.openxmlformats.org/officeDocument/2006/relationships/table" Target="../tables/table25.xml"/><Relationship Id="rId4" Type="http://schemas.openxmlformats.org/officeDocument/2006/relationships/table" Target="../tables/table2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4.bin"/><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table" Target="../tables/table32.xml"/><Relationship Id="rId5" Type="http://schemas.openxmlformats.org/officeDocument/2006/relationships/table" Target="../tables/table36.xml"/><Relationship Id="rId4" Type="http://schemas.openxmlformats.org/officeDocument/2006/relationships/table" Target="../tables/table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FF78B-6491-4387-A7D1-286EDD56BF0C}">
  <sheetPr>
    <tabColor theme="9" tint="0.59999389629810485"/>
  </sheetPr>
  <dimension ref="A1:AA17"/>
  <sheetViews>
    <sheetView showGridLines="0" tabSelected="1" zoomScaleNormal="100" workbookViewId="0"/>
  </sheetViews>
  <sheetFormatPr defaultColWidth="9.1796875" defaultRowHeight="14.5" x14ac:dyDescent="0.35"/>
  <cols>
    <col min="1" max="1" width="99.54296875" style="65" customWidth="1"/>
    <col min="2" max="27" width="9.1796875" style="65"/>
    <col min="28" max="28" width="39.453125" style="65" customWidth="1"/>
    <col min="29" max="16384" width="9.1796875" style="65"/>
  </cols>
  <sheetData>
    <row r="1" spans="1:27" ht="29.25" customHeight="1" x14ac:dyDescent="0.4">
      <c r="A1" s="69" t="s">
        <v>0</v>
      </c>
      <c r="B1" s="64"/>
      <c r="C1" s="64"/>
      <c r="D1" s="64"/>
      <c r="E1" s="64"/>
      <c r="F1" s="64"/>
      <c r="G1" s="64"/>
      <c r="H1" s="64"/>
      <c r="I1" s="64"/>
      <c r="J1" s="64"/>
      <c r="K1" s="64"/>
      <c r="L1" s="64"/>
      <c r="M1" s="64"/>
      <c r="N1" s="64"/>
      <c r="O1" s="64"/>
      <c r="P1" s="64"/>
      <c r="Q1" s="64"/>
      <c r="R1" s="64"/>
      <c r="S1" s="64"/>
      <c r="T1" s="64"/>
      <c r="U1" s="64"/>
      <c r="V1" s="64"/>
      <c r="W1" s="64"/>
      <c r="X1" s="64"/>
      <c r="Y1" s="64"/>
      <c r="Z1" s="64"/>
      <c r="AA1" s="64"/>
    </row>
    <row r="2" spans="1:27" s="67" customFormat="1" ht="211.5" customHeight="1" x14ac:dyDescent="0.35">
      <c r="A2" s="171" t="s">
        <v>1</v>
      </c>
      <c r="B2" s="66"/>
      <c r="C2" s="66"/>
      <c r="D2" s="66"/>
      <c r="G2" s="66"/>
      <c r="I2" s="66"/>
      <c r="J2" s="66"/>
      <c r="K2" s="66"/>
      <c r="L2" s="66"/>
      <c r="M2" s="66"/>
      <c r="N2" s="66"/>
      <c r="O2" s="66"/>
      <c r="P2" s="66"/>
      <c r="Q2" s="66"/>
      <c r="R2" s="66"/>
      <c r="S2" s="66"/>
      <c r="T2" s="66"/>
      <c r="U2" s="66"/>
      <c r="V2" s="66"/>
      <c r="W2" s="66"/>
      <c r="X2" s="66"/>
      <c r="Y2" s="66"/>
      <c r="Z2" s="66"/>
      <c r="AA2" s="66"/>
    </row>
    <row r="3" spans="1:27" s="67" customFormat="1" ht="15.5" x14ac:dyDescent="0.35">
      <c r="A3" s="70" t="s">
        <v>2</v>
      </c>
    </row>
    <row r="4" spans="1:27" s="67" customFormat="1" ht="15.5" x14ac:dyDescent="0.35">
      <c r="A4" s="70" t="s">
        <v>3</v>
      </c>
    </row>
    <row r="5" spans="1:27" s="67" customFormat="1" ht="15.5" x14ac:dyDescent="0.35">
      <c r="A5" s="70" t="s">
        <v>4</v>
      </c>
    </row>
    <row r="6" spans="1:27" s="67" customFormat="1" ht="15.5" x14ac:dyDescent="0.35">
      <c r="A6" s="70" t="s">
        <v>5</v>
      </c>
    </row>
    <row r="7" spans="1:27" s="67" customFormat="1" ht="15.5" x14ac:dyDescent="0.35">
      <c r="A7" s="70" t="s">
        <v>6</v>
      </c>
    </row>
    <row r="8" spans="1:27" s="67" customFormat="1" ht="15.5" x14ac:dyDescent="0.35">
      <c r="A8" s="70" t="s">
        <v>7</v>
      </c>
    </row>
    <row r="9" spans="1:27" s="67" customFormat="1" ht="15.5" x14ac:dyDescent="0.35">
      <c r="A9" s="70" t="s">
        <v>8</v>
      </c>
    </row>
    <row r="10" spans="1:27" s="67" customFormat="1" ht="15.5" x14ac:dyDescent="0.35">
      <c r="A10" s="70" t="s">
        <v>9</v>
      </c>
    </row>
    <row r="11" spans="1:27" s="67" customFormat="1" ht="15.5" x14ac:dyDescent="0.35">
      <c r="A11" s="70" t="s">
        <v>10</v>
      </c>
    </row>
    <row r="12" spans="1:27" s="67" customFormat="1" ht="93" customHeight="1" x14ac:dyDescent="0.35">
      <c r="A12" s="71" t="s">
        <v>11</v>
      </c>
    </row>
    <row r="13" spans="1:27" s="67" customFormat="1" ht="15.5" x14ac:dyDescent="0.35">
      <c r="A13" s="72" t="s">
        <v>12</v>
      </c>
    </row>
    <row r="14" spans="1:27" s="68" customFormat="1" ht="29.25" customHeight="1" x14ac:dyDescent="0.35">
      <c r="A14" s="73" t="s">
        <v>13</v>
      </c>
    </row>
    <row r="15" spans="1:27" ht="15.5" x14ac:dyDescent="0.35">
      <c r="A15" s="74" t="s">
        <v>14</v>
      </c>
    </row>
    <row r="16" spans="1:27" ht="15.5" x14ac:dyDescent="0.35">
      <c r="A16" s="75" t="s">
        <v>15</v>
      </c>
    </row>
    <row r="17" spans="1:1" ht="15.5" x14ac:dyDescent="0.35">
      <c r="A17" s="76" t="s">
        <v>16</v>
      </c>
    </row>
  </sheetData>
  <sheetProtection selectLockedCells="1" selectUnlockedCells="1"/>
  <hyperlinks>
    <hyperlink ref="A5" location="'Q3 Primary field'!A1" display="- The primary field of practice for Dentists " xr:uid="{3899FFED-54CF-4BEC-9E75-75C1C6BB6884}"/>
    <hyperlink ref="A6" location="'Q4 Current employment'!A1" display="- Dentists employment situation within the dental sector (Employed, self employed etc)" xr:uid="{2D2997C8-1619-4CC1-8F00-13B44FDA2D7E}"/>
    <hyperlink ref="A7" location="'Q5 Clinical or non-clinical'!A1" display="- Average time Dentists spend between clinical and non-clinical work " xr:uid="{736F16EA-8377-4A37-8F34-AF00A023BFD4}"/>
    <hyperlink ref="A8" location="'Q6 Hours '!A1" display="- The number of hours per week Dentists work as a dental professional " xr:uid="{1DD49AAE-51FA-4EAA-862A-F7F17F24B11A}"/>
    <hyperlink ref="A9" location="'Q7 Dental settings'!A1" display="- Types of dental settings Dentists are employed in (e.g General practice, hospital)" xr:uid="{BE9DA0F6-0FF7-4EB0-AC0E-6C275C595005}"/>
    <hyperlink ref="A10" location="'Q8 Work places'!A1" display="- Number of places of work that Dentists work in" xr:uid="{AD3350FB-FDAC-4653-8446-05432D3F33B4}"/>
    <hyperlink ref="A11" location="'Q9 Type of care'!A1" display="- Types of care that Dentists deliver (NHS/Private/Mixed)" xr:uid="{AF91CECC-FE0D-4BAC-BD75-D5532A019052}"/>
    <hyperlink ref="A4" location="'Q2 Where you work'!A1" display="- Where dental professionals work" xr:uid="{C909A1C6-C36A-4FC1-AC82-6DC4C0E7F224}"/>
    <hyperlink ref="A3" location="'Q1 Currently working'!A1" display="- Whether dentists are working in the dental sector" xr:uid="{A649AF93-9E1B-47B4-BFE1-30EBADFB3321}"/>
  </hyperlink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41F7-22B3-42E7-A92B-EEE6AC82D302}">
  <sheetPr codeName="Sheet7">
    <tabColor theme="9" tint="0.59999389629810485"/>
  </sheetPr>
  <dimension ref="A1:F73"/>
  <sheetViews>
    <sheetView showGridLines="0" zoomScale="85" zoomScaleNormal="85" workbookViewId="0">
      <pane ySplit="4" topLeftCell="A5" activePane="bottomLeft" state="frozen"/>
      <selection activeCell="F36" sqref="F36"/>
      <selection pane="bottomLeft" activeCell="B2" sqref="B2:C2"/>
    </sheetView>
  </sheetViews>
  <sheetFormatPr defaultColWidth="8.81640625" defaultRowHeight="15" customHeight="1" x14ac:dyDescent="0.35"/>
  <cols>
    <col min="1" max="1" width="80.54296875" style="165" customWidth="1"/>
    <col min="2" max="2" width="25.81640625" style="8" customWidth="1"/>
    <col min="3" max="3" width="29.54296875" style="8" customWidth="1"/>
    <col min="4" max="4" width="37.453125" style="8" customWidth="1"/>
    <col min="5" max="5" width="28.54296875" style="8" customWidth="1"/>
    <col min="6" max="6" width="8.54296875" style="18"/>
    <col min="7" max="16384" width="8.81640625" style="18"/>
  </cols>
  <sheetData>
    <row r="1" spans="1:6" ht="9" customHeight="1" x14ac:dyDescent="0.35">
      <c r="A1" s="18"/>
      <c r="F1" s="8"/>
    </row>
    <row r="2" spans="1:6" ht="21" customHeight="1" x14ac:dyDescent="0.35">
      <c r="A2" s="14" t="s">
        <v>17</v>
      </c>
      <c r="B2" s="177" t="s">
        <v>18</v>
      </c>
      <c r="C2" s="177"/>
      <c r="F2" s="8"/>
    </row>
    <row r="3" spans="1:6" s="19" customFormat="1" ht="9" customHeight="1" x14ac:dyDescent="0.35">
      <c r="B3" s="20"/>
      <c r="C3" s="20"/>
      <c r="D3" s="20"/>
      <c r="E3" s="20"/>
      <c r="F3" s="20"/>
    </row>
    <row r="4" spans="1:6" s="81" customFormat="1" ht="30" customHeight="1" x14ac:dyDescent="0.35">
      <c r="A4" s="81" t="s">
        <v>381</v>
      </c>
      <c r="B4" s="82"/>
      <c r="C4" s="82"/>
      <c r="D4" s="83"/>
      <c r="E4" s="82"/>
      <c r="F4" s="82"/>
    </row>
    <row r="5" spans="1:6" s="84" customFormat="1" ht="28.4" customHeight="1" x14ac:dyDescent="0.35">
      <c r="A5" s="84" t="str">
        <f>B2</f>
        <v>United Kingdom</v>
      </c>
      <c r="B5" s="85"/>
      <c r="C5" s="85"/>
      <c r="D5" s="85"/>
      <c r="E5" s="85"/>
    </row>
    <row r="6" spans="1:6" ht="15.5" x14ac:dyDescent="0.35">
      <c r="A6" s="136" t="s">
        <v>382</v>
      </c>
      <c r="B6" s="163" t="s">
        <v>45</v>
      </c>
      <c r="E6" s="101"/>
    </row>
    <row r="7" spans="1:6" ht="17.5" x14ac:dyDescent="0.35">
      <c r="A7" s="137">
        <v>0</v>
      </c>
      <c r="B7" s="88" t="str" cm="1">
        <f t="array" ref="B7">SUBSTITUTE( INDEX(Table17[Total_Display_Suppressed], MATCH(1,(Table17[Question]=$A$4)*(Table17[Q9_AreaOfWork]=$B$2)*(Table17[Q8_TypeDentalcareProvided_Grouped]= "All" )*(Table17[Question_Answers]= A7 ),0)),"'", "")</f>
        <v>0.5%</v>
      </c>
      <c r="E7" s="28"/>
    </row>
    <row r="8" spans="1:6" ht="17.5" x14ac:dyDescent="0.35">
      <c r="A8" s="137">
        <v>1</v>
      </c>
      <c r="B8" s="88" t="str" cm="1">
        <f t="array" ref="B8">SUBSTITUTE( INDEX(Table17[Total_Display_Suppressed], MATCH(1,(Table17[Question]=$A$4)*(Table17[Q9_AreaOfWork]=$B$2)*(Table17[Q8_TypeDentalcareProvided_Grouped]= "All" )*(Table17[Question_Answers]= A8 ),0)),"'", "")</f>
        <v>60.3%</v>
      </c>
      <c r="E8" s="30"/>
    </row>
    <row r="9" spans="1:6" ht="17.5" x14ac:dyDescent="0.35">
      <c r="A9" s="137">
        <v>2</v>
      </c>
      <c r="B9" s="88" t="str" cm="1">
        <f t="array" ref="B9">SUBSTITUTE( INDEX(Table17[Total_Display_Suppressed], MATCH(1,(Table17[Question]=$A$4)*(Table17[Q9_AreaOfWork]=$B$2)*(Table17[Q8_TypeDentalcareProvided_Grouped]= "All" )*(Table17[Question_Answers]= A9 ),0)),"'", "")</f>
        <v>27%</v>
      </c>
    </row>
    <row r="10" spans="1:6" ht="17.5" x14ac:dyDescent="0.35">
      <c r="A10" s="137">
        <v>3</v>
      </c>
      <c r="B10" s="88" t="str" cm="1">
        <f t="array" ref="B10">SUBSTITUTE( INDEX(Table17[Total_Display_Suppressed], MATCH(1,(Table17[Question]=$A$4)*(Table17[Q9_AreaOfWork]=$B$2)*(Table17[Q8_TypeDentalcareProvided_Grouped]= "All" )*(Table17[Question_Answers]= A10 ),0)),"'", "")</f>
        <v>7.5%</v>
      </c>
    </row>
    <row r="11" spans="1:6" ht="17.5" x14ac:dyDescent="0.35">
      <c r="A11" s="137">
        <v>4</v>
      </c>
      <c r="B11" s="88" t="str" cm="1">
        <f t="array" ref="B11">SUBSTITUTE( INDEX(Table17[Total_Display_Suppressed], MATCH(1,(Table17[Question]=$A$4)*(Table17[Q9_AreaOfWork]=$B$2)*(Table17[Q8_TypeDentalcareProvided_Grouped]= "All" )*(Table17[Question_Answers]= A11 ),0)),"'", "")</f>
        <v>2.5%</v>
      </c>
    </row>
    <row r="12" spans="1:6" ht="17.5" x14ac:dyDescent="0.35">
      <c r="A12" s="137">
        <v>5</v>
      </c>
      <c r="B12" s="88" t="str" cm="1">
        <f t="array" ref="B12">SUBSTITUTE( INDEX(Table17[Total_Display_Suppressed], MATCH(1,(Table17[Question]=$A$4)*(Table17[Q9_AreaOfWork]=$B$2)*(Table17[Q8_TypeDentalcareProvided_Grouped]= "All" )*(Table17[Question_Answers]= A12 ),0)),"'", "")</f>
        <v>0.5%</v>
      </c>
    </row>
    <row r="13" spans="1:6" ht="17.5" x14ac:dyDescent="0.35">
      <c r="A13" s="137">
        <v>6</v>
      </c>
      <c r="B13" s="88" t="str" cm="1">
        <f t="array" ref="B13">SUBSTITUTE( INDEX(Table17[Total_Display_Suppressed], MATCH(1,(Table17[Question]=$A$4)*(Table17[Q9_AreaOfWork]=$B$2)*(Table17[Q8_TypeDentalcareProvided_Grouped]= "All" )*(Table17[Question_Answers]= A13 ),0)),"'", "")</f>
        <v>0.2%</v>
      </c>
    </row>
    <row r="14" spans="1:6" ht="17.5" x14ac:dyDescent="0.35">
      <c r="A14" s="137" t="s">
        <v>383</v>
      </c>
      <c r="B14" s="88" t="str" cm="1">
        <f t="array" ref="B14">SUBSTITUTE( INDEX(Table17[Total_Display_Suppressed], MATCH(1,(Table17[Question]=$A$4)*(Table17[Q9_AreaOfWork]=$B$2)*(Table17[Q8_TypeDentalcareProvided_Grouped]= "All" )*(Table17[Question_Answers]= A14 ),0)),"'", "")</f>
        <v>0.4%</v>
      </c>
    </row>
    <row r="15" spans="1:6" ht="17.5" x14ac:dyDescent="0.35">
      <c r="A15" s="137" t="s">
        <v>26</v>
      </c>
      <c r="B15" s="88" t="str" cm="1">
        <f t="array" ref="B15">SUBSTITUTE( INDEX(Table17[Total_Display_Suppressed], MATCH(1,(Table17[Question]=$A$4)*(Table17[Q9_AreaOfWork]=$B$2)*(Table17[Q8_TypeDentalcareProvided_Grouped]= "All" )*(Table17[Question_Answers]= A15 ),0)),"'", "")</f>
        <v>1%</v>
      </c>
    </row>
    <row r="16" spans="1:6" s="159" customFormat="1" ht="17.5" x14ac:dyDescent="0.35">
      <c r="A16" s="89" t="s">
        <v>27</v>
      </c>
      <c r="B16" s="90" t="str" cm="1">
        <f t="array" ref="B16">SUBSTITUTE( INDEX(Table17[Total_Display_Suppressed], MATCH(1,(Table17[Question]=$A$4)*(Table17[Q9_AreaOfWork]=$B$2)*(Table17[Q8_TypeDentalcareProvided_Grouped]= "All" )*(Table17[Question_Answers]= A16 ),0)),"'", "")</f>
        <v>32356</v>
      </c>
      <c r="C16" s="158"/>
      <c r="D16" s="158"/>
      <c r="E16" s="158"/>
    </row>
    <row r="17" spans="1:6" s="36" customFormat="1" ht="36" customHeight="1" x14ac:dyDescent="0.35">
      <c r="A17" s="36" t="s">
        <v>28</v>
      </c>
      <c r="B17" s="17"/>
      <c r="C17" s="92"/>
      <c r="D17" s="92"/>
      <c r="E17" s="92"/>
    </row>
    <row r="18" spans="1:6" s="13" customFormat="1" ht="15.5" x14ac:dyDescent="0.35">
      <c r="A18" s="94" t="s">
        <v>29</v>
      </c>
      <c r="B18" s="94" t="s">
        <v>30</v>
      </c>
      <c r="C18" s="94" t="s">
        <v>50</v>
      </c>
      <c r="D18" s="94" t="s">
        <v>32</v>
      </c>
      <c r="E18" s="94" t="s">
        <v>33</v>
      </c>
    </row>
    <row r="19" spans="1:6" ht="17.5" x14ac:dyDescent="0.35">
      <c r="A19" s="142">
        <v>0</v>
      </c>
      <c r="B19" s="95" t="str" cm="1">
        <f t="array" ref="B19">SUBSTITUTE( INDEX(Table17[Clinical_Display_Suppressed], MATCH(1,(Table17[Question]=$A$4)*(Table17[Q9_AreaOfWork]=$B$2)*(Table17[Q8_TypeDentalcareProvided_Grouped]= Table163404[[#Headers],[NHS]] )*(Table17[Question_Answers]=Table163404[[#This Row],[NHS]]),0)),"'", "")</f>
        <v>0.3%</v>
      </c>
      <c r="C19" s="95" t="str" cm="1">
        <f t="array" ref="C19">SUBSTITUTE( INDEX(Table17[Non_Display_Suppressed], MATCH(1,(Table17[Question]=$A$4)*(Table17[Q9_AreaOfWork]=$B$2)*(Table17[Q8_TypeDentalcareProvided_Grouped]= Table163404[[#Headers],[NHS]] )*(Table17[Question_Answers]=Table163404[[#This Row],[NHS]]),0)),"'", "")</f>
        <v>2.1%</v>
      </c>
      <c r="D19" s="95" t="str" cm="1">
        <f t="array" ref="D19">SUBSTITUTE( INDEX(Table17[Mix_Display_Suppressed], MATCH(1,(Table17[Question]=$A$4)*(Table17[Q9_AreaOfWork]=$B$2)*(Table17[Q8_TypeDentalcareProvided_Grouped]= Table163404[[#Headers],[NHS]] )*(Table17[Question_Answers]=Table163404[[#This Row],[NHS]]),0)),"'", "")</f>
        <v/>
      </c>
      <c r="E19" s="95" t="str" cm="1">
        <f t="array" ref="E19">SUBSTITUTE( INDEX(Table17[Other_Display_Suppressed], MATCH(1,(Table17[Question]=$A$4)*(Table17[Q9_AreaOfWork]=$B$2)*(Table17[Q8_TypeDentalcareProvided_Grouped]= Table163404[[#Headers],[NHS]] )*(Table17[Question_Answers]=Table163404[[#This Row],[NHS]]),0)),"'", "")</f>
        <v>...</v>
      </c>
    </row>
    <row r="20" spans="1:6" ht="17.5" x14ac:dyDescent="0.35">
      <c r="A20" s="142">
        <v>1</v>
      </c>
      <c r="B20" s="95" t="str" cm="1">
        <f t="array" ref="B20">SUBSTITUTE( INDEX(Table17[Clinical_Display_Suppressed], MATCH(1,(Table17[Question]=$A$4)*(Table17[Q9_AreaOfWork]=$B$2)*(Table17[Q8_TypeDentalcareProvided_Grouped]= Table163404[[#Headers],[NHS]] )*(Table17[Question_Answers]=Table163404[[#This Row],[NHS]]),0)),"'", "")</f>
        <v>64.2%</v>
      </c>
      <c r="C20" s="95" t="str" cm="1">
        <f t="array" ref="C20">SUBSTITUTE( INDEX(Table17[Non_Display_Suppressed], MATCH(1,(Table17[Question]=$A$4)*(Table17[Q9_AreaOfWork]=$B$2)*(Table17[Q8_TypeDentalcareProvided_Grouped]= Table163404[[#Headers],[NHS]] )*(Table17[Question_Answers]=Table163404[[#This Row],[NHS]]),0)),"'", "")</f>
        <v>50%</v>
      </c>
      <c r="D20" s="95" t="str" cm="1">
        <f t="array" ref="D20">SUBSTITUTE( INDEX(Table17[Mix_Display_Suppressed], MATCH(1,(Table17[Question]=$A$4)*(Table17[Q9_AreaOfWork]=$B$2)*(Table17[Q8_TypeDentalcareProvided_Grouped]= Table163404[[#Headers],[NHS]] )*(Table17[Question_Answers]=Table163404[[#This Row],[NHS]]),0)),"'", "")</f>
        <v>55.3%</v>
      </c>
      <c r="E20" s="88" t="str" cm="1">
        <f t="array" ref="E20">SUBSTITUTE( INDEX(Table17[Other_Display_Suppressed], MATCH(1,(Table17[Question]=$A$4)*(Table17[Q9_AreaOfWork]=$B$2)*(Table17[Q8_TypeDentalcareProvided_Grouped]= Table163404[[#Headers],[NHS]] )*(Table17[Question_Answers]=Table163404[[#This Row],[NHS]]),0)),"'", "")</f>
        <v>70.4%</v>
      </c>
    </row>
    <row r="21" spans="1:6" ht="17.5" x14ac:dyDescent="0.35">
      <c r="A21" s="142">
        <v>2</v>
      </c>
      <c r="B21" s="95" t="str" cm="1">
        <f t="array" ref="B21">SUBSTITUTE( INDEX(Table17[Clinical_Display_Suppressed], MATCH(1,(Table17[Question]=$A$4)*(Table17[Q9_AreaOfWork]=$B$2)*(Table17[Q8_TypeDentalcareProvided_Grouped]= Table163404[[#Headers],[NHS]] )*(Table17[Question_Answers]=Table163404[[#This Row],[NHS]]),0)),"'", "")</f>
        <v>26.3%</v>
      </c>
      <c r="C21" s="95" t="str" cm="1">
        <f t="array" ref="C21">SUBSTITUTE( INDEX(Table17[Non_Display_Suppressed], MATCH(1,(Table17[Question]=$A$4)*(Table17[Q9_AreaOfWork]=$B$2)*(Table17[Q8_TypeDentalcareProvided_Grouped]= Table163404[[#Headers],[NHS]] )*(Table17[Question_Answers]=Table163404[[#This Row],[NHS]]),0)),"'", "")</f>
        <v>30.5%</v>
      </c>
      <c r="D21" s="95" t="str" cm="1">
        <f t="array" ref="D21">SUBSTITUTE( INDEX(Table17[Mix_Display_Suppressed], MATCH(1,(Table17[Question]=$A$4)*(Table17[Q9_AreaOfWork]=$B$2)*(Table17[Q8_TypeDentalcareProvided_Grouped]= Table163404[[#Headers],[NHS]] )*(Table17[Question_Answers]=Table163404[[#This Row],[NHS]]),0)),"'", "")</f>
        <v>29.7%</v>
      </c>
      <c r="E21" s="95" t="str" cm="1">
        <f t="array" ref="E21">SUBSTITUTE( INDEX(Table17[Other_Display_Suppressed], MATCH(1,(Table17[Question]=$A$4)*(Table17[Q9_AreaOfWork]=$B$2)*(Table17[Q8_TypeDentalcareProvided_Grouped]= Table163404[[#Headers],[NHS]] )*(Table17[Question_Answers]=Table163404[[#This Row],[NHS]]),0)),"'", "")</f>
        <v>14.3%</v>
      </c>
    </row>
    <row r="22" spans="1:6" ht="17.5" x14ac:dyDescent="0.35">
      <c r="A22" s="142">
        <v>3</v>
      </c>
      <c r="B22" s="95" t="str" cm="1">
        <f t="array" ref="B22">SUBSTITUTE( INDEX(Table17[Clinical_Display_Suppressed], MATCH(1,(Table17[Question]=$A$4)*(Table17[Q9_AreaOfWork]=$B$2)*(Table17[Q8_TypeDentalcareProvided_Grouped]= Table163404[[#Headers],[NHS]] )*(Table17[Question_Answers]=Table163404[[#This Row],[NHS]]),0)),"'", "")</f>
        <v>6.5%</v>
      </c>
      <c r="C22" s="95" t="str" cm="1">
        <f t="array" ref="C22">SUBSTITUTE( INDEX(Table17[Non_Display_Suppressed], MATCH(1,(Table17[Question]=$A$4)*(Table17[Q9_AreaOfWork]=$B$2)*(Table17[Q8_TypeDentalcareProvided_Grouped]= Table163404[[#Headers],[NHS]] )*(Table17[Question_Answers]=Table163404[[#This Row],[NHS]]),0)),"'", "")</f>
        <v>11.2%</v>
      </c>
      <c r="D22" s="95" t="str" cm="1">
        <f t="array" ref="D22">SUBSTITUTE( INDEX(Table17[Mix_Display_Suppressed], MATCH(1,(Table17[Question]=$A$4)*(Table17[Q9_AreaOfWork]=$B$2)*(Table17[Q8_TypeDentalcareProvided_Grouped]= Table163404[[#Headers],[NHS]] )*(Table17[Question_Answers]=Table163404[[#This Row],[NHS]]),0)),"'", "")</f>
        <v>9.5%</v>
      </c>
      <c r="E22" s="95" t="str" cm="1">
        <f t="array" ref="E22">SUBSTITUTE( INDEX(Table17[Other_Display_Suppressed], MATCH(1,(Table17[Question]=$A$4)*(Table17[Q9_AreaOfWork]=$B$2)*(Table17[Q8_TypeDentalcareProvided_Grouped]= Table163404[[#Headers],[NHS]] )*(Table17[Question_Answers]=Table163404[[#This Row],[NHS]]),0)),"'", "")</f>
        <v>...</v>
      </c>
    </row>
    <row r="23" spans="1:6" ht="17.5" x14ac:dyDescent="0.35">
      <c r="A23" s="142">
        <v>4</v>
      </c>
      <c r="B23" s="95" t="str" cm="1">
        <f t="array" ref="B23">SUBSTITUTE( INDEX(Table17[Clinical_Display_Suppressed], MATCH(1,(Table17[Question]=$A$4)*(Table17[Q9_AreaOfWork]=$B$2)*(Table17[Q8_TypeDentalcareProvided_Grouped]= Table163404[[#Headers],[NHS]] )*(Table17[Question_Answers]=Table163404[[#This Row],[NHS]]),0)),"'", "")</f>
        <v>2%</v>
      </c>
      <c r="C23" s="95" t="str" cm="1">
        <f t="array" ref="C23">SUBSTITUTE( INDEX(Table17[Non_Display_Suppressed], MATCH(1,(Table17[Question]=$A$4)*(Table17[Q9_AreaOfWork]=$B$2)*(Table17[Q8_TypeDentalcareProvided_Grouped]= Table163404[[#Headers],[NHS]] )*(Table17[Question_Answers]=Table163404[[#This Row],[NHS]]),0)),"'", "")</f>
        <v>3.3%</v>
      </c>
      <c r="D23" s="95" t="str" cm="1">
        <f t="array" ref="D23">SUBSTITUTE( INDEX(Table17[Mix_Display_Suppressed], MATCH(1,(Table17[Question]=$A$4)*(Table17[Q9_AreaOfWork]=$B$2)*(Table17[Q8_TypeDentalcareProvided_Grouped]= Table163404[[#Headers],[NHS]] )*(Table17[Question_Answers]=Table163404[[#This Row],[NHS]]),0)),"'", "")</f>
        <v>3.3%</v>
      </c>
      <c r="E23" s="95" t="str" cm="1">
        <f t="array" ref="E23">SUBSTITUTE( INDEX(Table17[Other_Display_Suppressed], MATCH(1,(Table17[Question]=$A$4)*(Table17[Q9_AreaOfWork]=$B$2)*(Table17[Q8_TypeDentalcareProvided_Grouped]= Table163404[[#Headers],[NHS]] )*(Table17[Question_Answers]=Table163404[[#This Row],[NHS]]),0)),"'", "")</f>
        <v>...</v>
      </c>
    </row>
    <row r="24" spans="1:6" ht="17.5" x14ac:dyDescent="0.35">
      <c r="A24" s="142">
        <v>5</v>
      </c>
      <c r="B24" s="95" t="str" cm="1">
        <f t="array" ref="B24">SUBSTITUTE( INDEX(Table17[Clinical_Display_Suppressed], MATCH(1,(Table17[Question]=$A$4)*(Table17[Q9_AreaOfWork]=$B$2)*(Table17[Q8_TypeDentalcareProvided_Grouped]= Table163404[[#Headers],[NHS]] )*(Table17[Question_Answers]=Table163404[[#This Row],[NHS]]),0)),"'", "")</f>
        <v>0.4%</v>
      </c>
      <c r="C24" s="95" t="str" cm="1">
        <f t="array" ref="C24">SUBSTITUTE( INDEX(Table17[Non_Display_Suppressed], MATCH(1,(Table17[Question]=$A$4)*(Table17[Q9_AreaOfWork]=$B$2)*(Table17[Q8_TypeDentalcareProvided_Grouped]= Table163404[[#Headers],[NHS]] )*(Table17[Question_Answers]=Table163404[[#This Row],[NHS]]),0)),"'", "")</f>
        <v>...</v>
      </c>
      <c r="D24" s="95" t="str" cm="1">
        <f t="array" ref="D24">SUBSTITUTE( INDEX(Table17[Mix_Display_Suppressed], MATCH(1,(Table17[Question]=$A$4)*(Table17[Q9_AreaOfWork]=$B$2)*(Table17[Q8_TypeDentalcareProvided_Grouped]= Table163404[[#Headers],[NHS]] )*(Table17[Question_Answers]=Table163404[[#This Row],[NHS]]),0)),"'", "")</f>
        <v>...</v>
      </c>
      <c r="E24" s="95" t="str" cm="1">
        <f t="array" ref="E24">SUBSTITUTE( INDEX(Table17[Other_Display_Suppressed], MATCH(1,(Table17[Question]=$A$4)*(Table17[Q9_AreaOfWork]=$B$2)*(Table17[Q8_TypeDentalcareProvided_Grouped]= Table163404[[#Headers],[NHS]] )*(Table17[Question_Answers]=Table163404[[#This Row],[NHS]]),0)),"'", "")</f>
        <v/>
      </c>
    </row>
    <row r="25" spans="1:6" ht="17.5" x14ac:dyDescent="0.35">
      <c r="A25" s="142">
        <v>6</v>
      </c>
      <c r="B25" s="95" t="str" cm="1">
        <f t="array" ref="B25">SUBSTITUTE( INDEX(Table17[Clinical_Display_Suppressed], MATCH(1,(Table17[Question]=$A$4)*(Table17[Q9_AreaOfWork]=$B$2)*(Table17[Q8_TypeDentalcareProvided_Grouped]= Table163404[[#Headers],[NHS]] )*(Table17[Question_Answers]=Table163404[[#This Row],[NHS]]),0)),"'", "")</f>
        <v>0.1%</v>
      </c>
      <c r="C25" s="95" t="str" cm="1">
        <f t="array" ref="C25">SUBSTITUTE( INDEX(Table17[Non_Display_Suppressed], MATCH(1,(Table17[Question]=$A$4)*(Table17[Q9_AreaOfWork]=$B$2)*(Table17[Q8_TypeDentalcareProvided_Grouped]= Table163404[[#Headers],[NHS]] )*(Table17[Question_Answers]=Table163404[[#This Row],[NHS]]),0)),"'", "")</f>
        <v/>
      </c>
      <c r="D25" s="95" t="str" cm="1">
        <f t="array" ref="D25">SUBSTITUTE( INDEX(Table17[Mix_Display_Suppressed], MATCH(1,(Table17[Question]=$A$4)*(Table17[Q9_AreaOfWork]=$B$2)*(Table17[Q8_TypeDentalcareProvided_Grouped]= Table163404[[#Headers],[NHS]] )*(Table17[Question_Answers]=Table163404[[#This Row],[NHS]]),0)),"'", "")</f>
        <v>...</v>
      </c>
      <c r="E25" s="95" t="str" cm="1">
        <f t="array" ref="E25">SUBSTITUTE( INDEX(Table17[Other_Display_Suppressed], MATCH(1,(Table17[Question]=$A$4)*(Table17[Q9_AreaOfWork]=$B$2)*(Table17[Q8_TypeDentalcareProvided_Grouped]= Table163404[[#Headers],[NHS]] )*(Table17[Question_Answers]=Table163404[[#This Row],[NHS]]),0)),"'", "")</f>
        <v/>
      </c>
    </row>
    <row r="26" spans="1:6" ht="17.5" x14ac:dyDescent="0.35">
      <c r="A26" s="142" t="s">
        <v>383</v>
      </c>
      <c r="B26" s="95" t="str" cm="1">
        <f t="array" ref="B26">SUBSTITUTE( INDEX(Table17[Clinical_Display_Suppressed], MATCH(1,(Table17[Question]=$A$4)*(Table17[Q9_AreaOfWork]=$B$2)*(Table17[Q8_TypeDentalcareProvided_Grouped]= Table163404[[#Headers],[NHS]] )*(Table17[Question_Answers]=Table163404[[#This Row],[NHS]]),0)),"'", "")</f>
        <v>0.2%</v>
      </c>
      <c r="C26" s="95" t="str" cm="1">
        <f t="array" ref="C26">SUBSTITUTE( INDEX(Table17[Non_Display_Suppressed], MATCH(1,(Table17[Question]=$A$4)*(Table17[Q9_AreaOfWork]=$B$2)*(Table17[Q8_TypeDentalcareProvided_Grouped]= Table163404[[#Headers],[NHS]] )*(Table17[Question_Answers]=Table163404[[#This Row],[NHS]]),0)),"'", "")</f>
        <v>...</v>
      </c>
      <c r="D26" s="95" t="str" cm="1">
        <f t="array" ref="D26">SUBSTITUTE( INDEX(Table17[Mix_Display_Suppressed], MATCH(1,(Table17[Question]=$A$4)*(Table17[Q9_AreaOfWork]=$B$2)*(Table17[Q8_TypeDentalcareProvided_Grouped]= Table163404[[#Headers],[NHS]] )*(Table17[Question_Answers]=Table163404[[#This Row],[NHS]]),0)),"'", "")</f>
        <v>0.6%</v>
      </c>
      <c r="E26" s="95" t="str" cm="1">
        <f t="array" ref="E26">SUBSTITUTE( INDEX(Table17[Other_Display_Suppressed], MATCH(1,(Table17[Question]=$A$4)*(Table17[Q9_AreaOfWork]=$B$2)*(Table17[Q8_TypeDentalcareProvided_Grouped]= Table163404[[#Headers],[NHS]] )*(Table17[Question_Answers]=Table163404[[#This Row],[NHS]]),0)),"'", "")</f>
        <v/>
      </c>
    </row>
    <row r="27" spans="1:6" ht="17.5" x14ac:dyDescent="0.35">
      <c r="A27" s="142" t="s">
        <v>26</v>
      </c>
      <c r="B27" s="95" t="str" cm="1">
        <f t="array" ref="B27">SUBSTITUTE( INDEX(Table17[Clinical_Display_Suppressed], MATCH(1,(Table17[Question]=$A$4)*(Table17[Q9_AreaOfWork]=$B$2)*(Table17[Q8_TypeDentalcareProvided_Grouped]= Table163404[[#Headers],[NHS]] )*(Table17[Question_Answers]=Table163404[[#This Row],[NHS]]),0)),"'", "")</f>
        <v>0.2%</v>
      </c>
      <c r="C27" s="95" t="str" cm="1">
        <f t="array" ref="C27">SUBSTITUTE( INDEX(Table17[Non_Display_Suppressed], MATCH(1,(Table17[Question]=$A$4)*(Table17[Q9_AreaOfWork]=$B$2)*(Table17[Q8_TypeDentalcareProvided_Grouped]= Table163404[[#Headers],[NHS]] )*(Table17[Question_Answers]=Table163404[[#This Row],[NHS]]),0)),"'", "")</f>
        <v/>
      </c>
      <c r="D27" s="95" t="str" cm="1">
        <f t="array" ref="D27">SUBSTITUTE( INDEX(Table17[Mix_Display_Suppressed], MATCH(1,(Table17[Question]=$A$4)*(Table17[Q9_AreaOfWork]=$B$2)*(Table17[Q8_TypeDentalcareProvided_Grouped]= Table163404[[#Headers],[NHS]] )*(Table17[Question_Answers]=Table163404[[#This Row],[NHS]]),0)),"'", "")</f>
        <v>0.6%</v>
      </c>
      <c r="E27" s="95" t="str" cm="1">
        <f t="array" ref="E27">SUBSTITUTE( INDEX(Table17[Other_Display_Suppressed], MATCH(1,(Table17[Question]=$A$4)*(Table17[Q9_AreaOfWork]=$B$2)*(Table17[Q8_TypeDentalcareProvided_Grouped]= Table163404[[#Headers],[NHS]] )*(Table17[Question_Answers]=Table163404[[#This Row],[NHS]]),0)),"'", "")</f>
        <v>10.2%</v>
      </c>
    </row>
    <row r="28" spans="1:6" ht="17.5" x14ac:dyDescent="0.35">
      <c r="A28" s="89" t="s">
        <v>27</v>
      </c>
      <c r="B28" s="96" t="str" cm="1">
        <f t="array" ref="B28">SUBSTITUTE( INDEX(Table17[Clinical_Display_Suppressed], MATCH(1,(Table17[Question]=$A$4)*(Table17[Q9_AreaOfWork]=$B$2)*(Table17[Q8_TypeDentalcareProvided_Grouped]= Table163404[[#Headers],[NHS]] )*(Table17[Question_Answers]=Table163404[[#This Row],[NHS]]),0)),"'", "")</f>
        <v>11652</v>
      </c>
      <c r="C28" s="96" t="str" cm="1">
        <f t="array" ref="C28">SUBSTITUTE( INDEX(Table17[Non_Display_Suppressed], MATCH(1,(Table17[Question]=$A$4)*(Table17[Q9_AreaOfWork]=$B$2)*(Table17[Q8_TypeDentalcareProvided_Grouped]= Table163404[[#Headers],[NHS]] )*(Table17[Question_Answers]=Table163404[[#This Row],[NHS]]),0)),"'", "")</f>
        <v>338</v>
      </c>
      <c r="D28" s="96" t="str" cm="1">
        <f t="array" ref="D28">SUBSTITUTE( INDEX(Table17[Mix_Display_Suppressed], MATCH(1,(Table17[Question]=$A$4)*(Table17[Q9_AreaOfWork]=$B$2)*(Table17[Q8_TypeDentalcareProvided_Grouped]= Table163404[[#Headers],[NHS]] )*(Table17[Question_Answers]=Table163404[[#This Row],[NHS]]),0)),"'", "")</f>
        <v>1081</v>
      </c>
      <c r="E28" s="96" t="str" cm="1">
        <f t="array" ref="E28">SUBSTITUTE( INDEX(Table17[Other_Display_Suppressed], MATCH(1,(Table17[Question]=$A$4)*(Table17[Q9_AreaOfWork]=$B$2)*(Table17[Q8_TypeDentalcareProvided_Grouped]= Table163404[[#Headers],[NHS]] )*(Table17[Question_Answers]=Table163404[[#This Row],[NHS]]),0)),"'", "")</f>
        <v>98</v>
      </c>
      <c r="F28" s="112"/>
    </row>
    <row r="29" spans="1:6" s="36" customFormat="1" ht="36" customHeight="1" x14ac:dyDescent="0.35">
      <c r="A29" s="36" t="s">
        <v>28</v>
      </c>
      <c r="B29" s="17"/>
      <c r="C29" s="17"/>
      <c r="D29" s="17"/>
      <c r="E29" s="17"/>
    </row>
    <row r="30" spans="1:6" s="13" customFormat="1" ht="15.5" x14ac:dyDescent="0.35">
      <c r="A30" s="98" t="s">
        <v>34</v>
      </c>
      <c r="B30" s="97" t="s">
        <v>30</v>
      </c>
      <c r="C30" s="97" t="s">
        <v>50</v>
      </c>
      <c r="D30" s="97" t="s">
        <v>32</v>
      </c>
      <c r="E30" s="97" t="s">
        <v>33</v>
      </c>
    </row>
    <row r="31" spans="1:6" ht="17.5" x14ac:dyDescent="0.35">
      <c r="A31" s="137">
        <v>0</v>
      </c>
      <c r="B31" s="95" t="str" cm="1">
        <f t="array" ref="B31">SUBSTITUTE( INDEX(Table17[Clinical_Display_Suppressed], MATCH(1,(Table17[Question]=$A$4)*(Table17[Q9_AreaOfWork]=$B$2)*(Table17[Q8_TypeDentalcareProvided_Grouped]= Table164405[[#Headers],[Private]] )*(Table17[Question_Answers]= Table164405[[#This Row],[Private]] ),0)),"'", "")</f>
        <v>0.3%</v>
      </c>
      <c r="C31" s="95" t="str" cm="1">
        <f t="array" ref="C31">SUBSTITUTE( INDEX(Table17[Non_Display_Suppressed], MATCH(1,(Table17[Question]=$A$4)*(Table17[Q9_AreaOfWork]=$B$2)*(Table17[Q8_TypeDentalcareProvided_Grouped]= Table164405[[#Headers],[Private]] )*(Table17[Question_Answers]= Table164405[[#This Row],[Private]] ),0)),"'", "")</f>
        <v>2.7%</v>
      </c>
      <c r="D31" s="95" t="str" cm="1">
        <f t="array" ref="D31">SUBSTITUTE( INDEX(Table17[Mix_Display_Suppressed], MATCH(1,(Table17[Question]=$A$4)*(Table17[Q9_AreaOfWork]=$B$2)*(Table17[Q8_TypeDentalcareProvided_Grouped]= Table164405[[#Headers],[Private]] )*(Table17[Question_Answers]= Table164405[[#This Row],[Private]] ),0)),"'", "")</f>
        <v>...</v>
      </c>
      <c r="E31" s="95" t="str" cm="1">
        <f t="array" ref="E31">SUBSTITUTE( INDEX(Table17[Other_Display_Suppressed], MATCH(1,(Table17[Question]=$A$4)*(Table17[Q9_AreaOfWork]=$B$2)*(Table17[Q8_TypeDentalcareProvided_Grouped]= Table164405[[#Headers],[Private]] )*(Table17[Question_Answers]= Table164405[[#This Row],[Private]] ),0)),"'", "")</f>
        <v>...</v>
      </c>
    </row>
    <row r="32" spans="1:6" ht="17.5" x14ac:dyDescent="0.35">
      <c r="A32" s="137">
        <v>1</v>
      </c>
      <c r="B32" s="95" t="str" cm="1">
        <f t="array" ref="B32">SUBSTITUTE( INDEX(Table17[Clinical_Display_Suppressed], MATCH(1,(Table17[Question]=$A$4)*(Table17[Q9_AreaOfWork]=$B$2)*(Table17[Q8_TypeDentalcareProvided_Grouped]= Table164405[[#Headers],[Private]] )*(Table17[Question_Answers]= Table164405[[#This Row],[Private]] ),0)),"'", "")</f>
        <v>61.9%</v>
      </c>
      <c r="C32" s="164" t="str" cm="1">
        <f t="array" ref="C32">SUBSTITUTE( INDEX(Table17[Non_Display_Suppressed], MATCH(1,(Table17[Question]=$A$4)*(Table17[Q9_AreaOfWork]=$B$2)*(Table17[Q8_TypeDentalcareProvided_Grouped]= Table164405[[#Headers],[Private]] )*(Table17[Question_Answers]= Table164405[[#This Row],[Private]] ),0)),"'", "")</f>
        <v>62.1%</v>
      </c>
      <c r="D32" s="88" t="str" cm="1">
        <f t="array" ref="D32">SUBSTITUTE( INDEX(Table17[Mix_Display_Suppressed], MATCH(1,(Table17[Question]=$A$4)*(Table17[Q9_AreaOfWork]=$B$2)*(Table17[Q8_TypeDentalcareProvided_Grouped]= Table164405[[#Headers],[Private]] )*(Table17[Question_Answers]= Table164405[[#This Row],[Private]] ),0)),"'", "")</f>
        <v>64.5%</v>
      </c>
      <c r="E32" s="88" t="str" cm="1">
        <f t="array" ref="E32">SUBSTITUTE( INDEX(Table17[Other_Display_Suppressed], MATCH(1,(Table17[Question]=$A$4)*(Table17[Q9_AreaOfWork]=$B$2)*(Table17[Q8_TypeDentalcareProvided_Grouped]= Table164405[[#Headers],[Private]] )*(Table17[Question_Answers]= Table164405[[#This Row],[Private]] ),0)),"'", "")</f>
        <v>51.4%</v>
      </c>
    </row>
    <row r="33" spans="1:6" ht="17.5" x14ac:dyDescent="0.35">
      <c r="A33" s="137">
        <v>2</v>
      </c>
      <c r="B33" s="95" t="str" cm="1">
        <f t="array" ref="B33">SUBSTITUTE( INDEX(Table17[Clinical_Display_Suppressed], MATCH(1,(Table17[Question]=$A$4)*(Table17[Q9_AreaOfWork]=$B$2)*(Table17[Q8_TypeDentalcareProvided_Grouped]= Table164405[[#Headers],[Private]] )*(Table17[Question_Answers]= Table164405[[#This Row],[Private]] ),0)),"'", "")</f>
        <v>24.7%</v>
      </c>
      <c r="C33" s="164" t="str" cm="1">
        <f t="array" ref="C33">SUBSTITUTE( INDEX(Table17[Non_Display_Suppressed], MATCH(1,(Table17[Question]=$A$4)*(Table17[Q9_AreaOfWork]=$B$2)*(Table17[Q8_TypeDentalcareProvided_Grouped]= Table164405[[#Headers],[Private]] )*(Table17[Question_Answers]= Table164405[[#This Row],[Private]] ),0)),"'", "")</f>
        <v>22.6%</v>
      </c>
      <c r="D33" s="95" t="str" cm="1">
        <f t="array" ref="D33">SUBSTITUTE( INDEX(Table17[Mix_Display_Suppressed], MATCH(1,(Table17[Question]=$A$4)*(Table17[Q9_AreaOfWork]=$B$2)*(Table17[Q8_TypeDentalcareProvided_Grouped]= Table164405[[#Headers],[Private]] )*(Table17[Question_Answers]= Table164405[[#This Row],[Private]] ),0)),"'", "")</f>
        <v>24.5%</v>
      </c>
      <c r="E33" s="95" t="str" cm="1">
        <f t="array" ref="E33">SUBSTITUTE( INDEX(Table17[Other_Display_Suppressed], MATCH(1,(Table17[Question]=$A$4)*(Table17[Q9_AreaOfWork]=$B$2)*(Table17[Q8_TypeDentalcareProvided_Grouped]= Table164405[[#Headers],[Private]] )*(Table17[Question_Answers]= Table164405[[#This Row],[Private]] ),0)),"'", "")</f>
        <v>23%</v>
      </c>
    </row>
    <row r="34" spans="1:6" ht="17.5" x14ac:dyDescent="0.35">
      <c r="A34" s="137">
        <v>3</v>
      </c>
      <c r="B34" s="95" t="str" cm="1">
        <f t="array" ref="B34">SUBSTITUTE( INDEX(Table17[Clinical_Display_Suppressed], MATCH(1,(Table17[Question]=$A$4)*(Table17[Q9_AreaOfWork]=$B$2)*(Table17[Q8_TypeDentalcareProvided_Grouped]= Table164405[[#Headers],[Private]] )*(Table17[Question_Answers]= Table164405[[#This Row],[Private]] ),0)),"'", "")</f>
        <v>7.9%</v>
      </c>
      <c r="C34" s="95" t="str" cm="1">
        <f t="array" ref="C34">SUBSTITUTE( INDEX(Table17[Non_Display_Suppressed], MATCH(1,(Table17[Question]=$A$4)*(Table17[Q9_AreaOfWork]=$B$2)*(Table17[Q8_TypeDentalcareProvided_Grouped]= Table164405[[#Headers],[Private]] )*(Table17[Question_Answers]= Table164405[[#This Row],[Private]] ),0)),"'", "")</f>
        <v>5.7%</v>
      </c>
      <c r="D34" s="95" t="str" cm="1">
        <f t="array" ref="D34">SUBSTITUTE( INDEX(Table17[Mix_Display_Suppressed], MATCH(1,(Table17[Question]=$A$4)*(Table17[Q9_AreaOfWork]=$B$2)*(Table17[Q8_TypeDentalcareProvided_Grouped]= Table164405[[#Headers],[Private]] )*(Table17[Question_Answers]= Table164405[[#This Row],[Private]] ),0)),"'", "")</f>
        <v>6.7%</v>
      </c>
      <c r="E34" s="95" t="str" cm="1">
        <f t="array" ref="E34">SUBSTITUTE( INDEX(Table17[Other_Display_Suppressed], MATCH(1,(Table17[Question]=$A$4)*(Table17[Q9_AreaOfWork]=$B$2)*(Table17[Q8_TypeDentalcareProvided_Grouped]= Table164405[[#Headers],[Private]] )*(Table17[Question_Answers]= Table164405[[#This Row],[Private]] ),0)),"'", "")</f>
        <v>8.1%</v>
      </c>
    </row>
    <row r="35" spans="1:6" ht="17.5" x14ac:dyDescent="0.35">
      <c r="A35" s="137">
        <v>4</v>
      </c>
      <c r="B35" s="95" t="str" cm="1">
        <f t="array" ref="B35">SUBSTITUTE( INDEX(Table17[Clinical_Display_Suppressed], MATCH(1,(Table17[Question]=$A$4)*(Table17[Q9_AreaOfWork]=$B$2)*(Table17[Q8_TypeDentalcareProvided_Grouped]= Table164405[[#Headers],[Private]] )*(Table17[Question_Answers]= Table164405[[#This Row],[Private]] ),0)),"'", "")</f>
        <v>3.1%</v>
      </c>
      <c r="C35" s="95" t="str" cm="1">
        <f t="array" ref="C35">SUBSTITUTE( INDEX(Table17[Non_Display_Suppressed], MATCH(1,(Table17[Question]=$A$4)*(Table17[Q9_AreaOfWork]=$B$2)*(Table17[Q8_TypeDentalcareProvided_Grouped]= Table164405[[#Headers],[Private]] )*(Table17[Question_Answers]= Table164405[[#This Row],[Private]] ),0)),"'", "")</f>
        <v>5%</v>
      </c>
      <c r="D35" s="95" t="str" cm="1">
        <f t="array" ref="D35">SUBSTITUTE( INDEX(Table17[Mix_Display_Suppressed], MATCH(1,(Table17[Question]=$A$4)*(Table17[Q9_AreaOfWork]=$B$2)*(Table17[Q8_TypeDentalcareProvided_Grouped]= Table164405[[#Headers],[Private]] )*(Table17[Question_Answers]= Table164405[[#This Row],[Private]] ),0)),"'", "")</f>
        <v>2.1%</v>
      </c>
      <c r="E35" s="95" t="str" cm="1">
        <f t="array" ref="E35">SUBSTITUTE( INDEX(Table17[Other_Display_Suppressed], MATCH(1,(Table17[Question]=$A$4)*(Table17[Q9_AreaOfWork]=$B$2)*(Table17[Q8_TypeDentalcareProvided_Grouped]= Table164405[[#Headers],[Private]] )*(Table17[Question_Answers]= Table164405[[#This Row],[Private]] ),0)),"'", "")</f>
        <v/>
      </c>
    </row>
    <row r="36" spans="1:6" ht="17.5" x14ac:dyDescent="0.35">
      <c r="A36" s="137">
        <v>5</v>
      </c>
      <c r="B36" s="95" t="str" cm="1">
        <f t="array" ref="B36">SUBSTITUTE( INDEX(Table17[Clinical_Display_Suppressed], MATCH(1,(Table17[Question]=$A$4)*(Table17[Q9_AreaOfWork]=$B$2)*(Table17[Q8_TypeDentalcareProvided_Grouped]= Table164405[[#Headers],[Private]] )*(Table17[Question_Answers]= Table164405[[#This Row],[Private]] ),0)),"'", "")</f>
        <v>0.8%</v>
      </c>
      <c r="C36" s="95" t="str" cm="1">
        <f t="array" ref="C36">SUBSTITUTE( INDEX(Table17[Non_Display_Suppressed], MATCH(1,(Table17[Question]=$A$4)*(Table17[Q9_AreaOfWork]=$B$2)*(Table17[Q8_TypeDentalcareProvided_Grouped]= Table164405[[#Headers],[Private]] )*(Table17[Question_Answers]= Table164405[[#This Row],[Private]] ),0)),"'", "")</f>
        <v>...</v>
      </c>
      <c r="D36" s="95" t="str" cm="1">
        <f t="array" ref="D36">SUBSTITUTE( INDEX(Table17[Mix_Display_Suppressed], MATCH(1,(Table17[Question]=$A$4)*(Table17[Q9_AreaOfWork]=$B$2)*(Table17[Q8_TypeDentalcareProvided_Grouped]= Table164405[[#Headers],[Private]] )*(Table17[Question_Answers]= Table164405[[#This Row],[Private]] ),0)),"'", "")</f>
        <v>0.8%</v>
      </c>
      <c r="E36" s="95" t="str" cm="1">
        <f t="array" ref="E36">SUBSTITUTE( INDEX(Table17[Other_Display_Suppressed], MATCH(1,(Table17[Question]=$A$4)*(Table17[Q9_AreaOfWork]=$B$2)*(Table17[Q8_TypeDentalcareProvided_Grouped]= Table164405[[#Headers],[Private]] )*(Table17[Question_Answers]= Table164405[[#This Row],[Private]] ),0)),"'", "")</f>
        <v>...</v>
      </c>
    </row>
    <row r="37" spans="1:6" ht="17.5" x14ac:dyDescent="0.35">
      <c r="A37" s="137">
        <v>6</v>
      </c>
      <c r="B37" s="95" t="str" cm="1">
        <f t="array" ref="B37">SUBSTITUTE( INDEX(Table17[Clinical_Display_Suppressed], MATCH(1,(Table17[Question]=$A$4)*(Table17[Q9_AreaOfWork]=$B$2)*(Table17[Q8_TypeDentalcareProvided_Grouped]= Table164405[[#Headers],[Private]] )*(Table17[Question_Answers]= Table164405[[#This Row],[Private]] ),0)),"'", "")</f>
        <v>0.4%</v>
      </c>
      <c r="C37" s="95" t="str" cm="1">
        <f t="array" ref="C37">SUBSTITUTE( INDEX(Table17[Non_Display_Suppressed], MATCH(1,(Table17[Question]=$A$4)*(Table17[Q9_AreaOfWork]=$B$2)*(Table17[Q8_TypeDentalcareProvided_Grouped]= Table164405[[#Headers],[Private]] )*(Table17[Question_Answers]= Table164405[[#This Row],[Private]] ),0)),"'", "")</f>
        <v>...</v>
      </c>
      <c r="D37" s="95" t="str" cm="1">
        <f t="array" ref="D37">SUBSTITUTE( INDEX(Table17[Mix_Display_Suppressed], MATCH(1,(Table17[Question]=$A$4)*(Table17[Q9_AreaOfWork]=$B$2)*(Table17[Q8_TypeDentalcareProvided_Grouped]= Table164405[[#Headers],[Private]] )*(Table17[Question_Answers]= Table164405[[#This Row],[Private]] ),0)),"'", "")</f>
        <v>0.5%</v>
      </c>
      <c r="E37" s="95" t="str" cm="1">
        <f t="array" ref="E37">SUBSTITUTE( INDEX(Table17[Other_Display_Suppressed], MATCH(1,(Table17[Question]=$A$4)*(Table17[Q9_AreaOfWork]=$B$2)*(Table17[Q8_TypeDentalcareProvided_Grouped]= Table164405[[#Headers],[Private]] )*(Table17[Question_Answers]= Table164405[[#This Row],[Private]] ),0)),"'", "")</f>
        <v/>
      </c>
    </row>
    <row r="38" spans="1:6" ht="17.5" x14ac:dyDescent="0.35">
      <c r="A38" s="137" t="s">
        <v>383</v>
      </c>
      <c r="B38" s="95" t="str" cm="1">
        <f t="array" ref="B38">SUBSTITUTE( INDEX(Table17[Clinical_Display_Suppressed], MATCH(1,(Table17[Question]=$A$4)*(Table17[Q9_AreaOfWork]=$B$2)*(Table17[Q8_TypeDentalcareProvided_Grouped]= Table164405[[#Headers],[Private]] )*(Table17[Question_Answers]= Table164405[[#This Row],[Private]] ),0)),"'", "")</f>
        <v>0.6%</v>
      </c>
      <c r="C38" s="95" t="str" cm="1">
        <f t="array" ref="C38">SUBSTITUTE( INDEX(Table17[Non_Display_Suppressed], MATCH(1,(Table17[Question]=$A$4)*(Table17[Q9_AreaOfWork]=$B$2)*(Table17[Q8_TypeDentalcareProvided_Grouped]= Table164405[[#Headers],[Private]] )*(Table17[Question_Answers]= Table164405[[#This Row],[Private]] ),0)),"'", "")</f>
        <v>...</v>
      </c>
      <c r="D38" s="95" t="str" cm="1">
        <f t="array" ref="D38">SUBSTITUTE( INDEX(Table17[Mix_Display_Suppressed], MATCH(1,(Table17[Question]=$A$4)*(Table17[Q9_AreaOfWork]=$B$2)*(Table17[Q8_TypeDentalcareProvided_Grouped]= Table164405[[#Headers],[Private]] )*(Table17[Question_Answers]= Table164405[[#This Row],[Private]] ),0)),"'", "")</f>
        <v>...</v>
      </c>
      <c r="E38" s="95" t="str" cm="1">
        <f t="array" ref="E38">SUBSTITUTE( INDEX(Table17[Other_Display_Suppressed], MATCH(1,(Table17[Question]=$A$4)*(Table17[Q9_AreaOfWork]=$B$2)*(Table17[Q8_TypeDentalcareProvided_Grouped]= Table164405[[#Headers],[Private]] )*(Table17[Question_Answers]= Table164405[[#This Row],[Private]] ),0)),"'", "")</f>
        <v>...</v>
      </c>
    </row>
    <row r="39" spans="1:6" ht="17.5" x14ac:dyDescent="0.35">
      <c r="A39" s="137" t="s">
        <v>26</v>
      </c>
      <c r="B39" s="95" t="str" cm="1">
        <f t="array" ref="B39">SUBSTITUTE( INDEX(Table17[Clinical_Display_Suppressed], MATCH(1,(Table17[Question]=$A$4)*(Table17[Q9_AreaOfWork]=$B$2)*(Table17[Q8_TypeDentalcareProvided_Grouped]= Table164405[[#Headers],[Private]] )*(Table17[Question_Answers]= Table164405[[#This Row],[Private]] ),0)),"'", "")</f>
        <v>0.2%</v>
      </c>
      <c r="C39" s="95" t="str" cm="1">
        <f t="array" ref="C39">SUBSTITUTE( INDEX(Table17[Non_Display_Suppressed], MATCH(1,(Table17[Question]=$A$4)*(Table17[Q9_AreaOfWork]=$B$2)*(Table17[Q8_TypeDentalcareProvided_Grouped]= Table164405[[#Headers],[Private]] )*(Table17[Question_Answers]= Table164405[[#This Row],[Private]] ),0)),"'", "")</f>
        <v/>
      </c>
      <c r="D39" s="95" t="str" cm="1">
        <f t="array" ref="D39">SUBSTITUTE( INDEX(Table17[Mix_Display_Suppressed], MATCH(1,(Table17[Question]=$A$4)*(Table17[Q9_AreaOfWork]=$B$2)*(Table17[Q8_TypeDentalcareProvided_Grouped]= Table164405[[#Headers],[Private]] )*(Table17[Question_Answers]= Table164405[[#This Row],[Private]] ),0)),"'", "")</f>
        <v>...</v>
      </c>
      <c r="E39" s="95" t="str" cm="1">
        <f t="array" ref="E39">SUBSTITUTE( INDEX(Table17[Other_Display_Suppressed], MATCH(1,(Table17[Question]=$A$4)*(Table17[Q9_AreaOfWork]=$B$2)*(Table17[Q8_TypeDentalcareProvided_Grouped]= Table164405[[#Headers],[Private]] )*(Table17[Question_Answers]= Table164405[[#This Row],[Private]] ),0)),"'", "")</f>
        <v>10.8%</v>
      </c>
    </row>
    <row r="40" spans="1:6" ht="17.5" x14ac:dyDescent="0.35">
      <c r="A40" s="89" t="s">
        <v>27</v>
      </c>
      <c r="B40" s="96" t="str" cm="1">
        <f t="array" ref="B40">SUBSTITUTE( INDEX(Table17[Clinical_Display_Suppressed], MATCH(1,(Table17[Question]=$A$4)*(Table17[Q9_AreaOfWork]=$B$2)*(Table17[Q8_TypeDentalcareProvided_Grouped]= Table164405[[#Headers],[Private]] )*(Table17[Question_Answers]= Table164405[[#This Row],[Private]] ),0)),"'", "")</f>
        <v>9575</v>
      </c>
      <c r="C40" s="96" t="str" cm="1">
        <f t="array" ref="C40">SUBSTITUTE( INDEX(Table17[Non_Display_Suppressed], MATCH(1,(Table17[Question]=$A$4)*(Table17[Q9_AreaOfWork]=$B$2)*(Table17[Q8_TypeDentalcareProvided_Grouped]= Table164405[[#Headers],[Private]] )*(Table17[Question_Answers]= Table164405[[#This Row],[Private]] ),0)),"'", "")</f>
        <v>261</v>
      </c>
      <c r="D40" s="96" t="str" cm="1">
        <f t="array" ref="D40">SUBSTITUTE( INDEX(Table17[Mix_Display_Suppressed], MATCH(1,(Table17[Question]=$A$4)*(Table17[Q9_AreaOfWork]=$B$2)*(Table17[Q8_TypeDentalcareProvided_Grouped]= Table164405[[#Headers],[Private]] )*(Table17[Question_Answers]= Table164405[[#This Row],[Private]] ),0)),"'", "")</f>
        <v>1108</v>
      </c>
      <c r="E40" s="96" t="str" cm="1">
        <f t="array" ref="E40">SUBSTITUTE( INDEX(Table17[Other_Display_Suppressed], MATCH(1,(Table17[Question]=$A$4)*(Table17[Q9_AreaOfWork]=$B$2)*(Table17[Q8_TypeDentalcareProvided_Grouped]= Table164405[[#Headers],[Private]] )*(Table17[Question_Answers]= Table164405[[#This Row],[Private]] ),0)),"'", "")</f>
        <v>74</v>
      </c>
      <c r="F40" s="112"/>
    </row>
    <row r="41" spans="1:6" s="36" customFormat="1" ht="36" customHeight="1" x14ac:dyDescent="0.35">
      <c r="A41" s="36" t="s">
        <v>28</v>
      </c>
      <c r="B41" s="17"/>
      <c r="C41" s="17"/>
      <c r="D41" s="17"/>
      <c r="E41" s="17"/>
    </row>
    <row r="42" spans="1:6" ht="15.5" x14ac:dyDescent="0.35">
      <c r="A42" s="98" t="s">
        <v>35</v>
      </c>
      <c r="B42" s="97" t="s">
        <v>30</v>
      </c>
      <c r="C42" s="97" t="s">
        <v>50</v>
      </c>
      <c r="D42" s="97" t="s">
        <v>32</v>
      </c>
      <c r="E42" s="97" t="s">
        <v>33</v>
      </c>
    </row>
    <row r="43" spans="1:6" ht="17.5" x14ac:dyDescent="0.35">
      <c r="A43" s="142">
        <v>0</v>
      </c>
      <c r="B43" s="88" t="str" cm="1">
        <f t="array" ref="B43">SUBSTITUTE( INDEX(Table17[Clinical_Display_Suppressed], MATCH(1,(Table17[Question]=$A$4)*(Table17[Q9_AreaOfWork]=$B$2)*(Table17[Q8_TypeDentalcareProvided_Grouped]= Table165406[[#Headers],[Mix of NHS and Private]] )*(Table17[Question_Answers]= Table165406[[#This Row],[Mix of NHS and Private]] ),0)),"'", "")</f>
        <v>0.2%</v>
      </c>
      <c r="C43" s="88" t="str" cm="1">
        <f t="array" ref="C43">SUBSTITUTE( INDEX(Table17[Non_Display_Suppressed], MATCH(1,(Table17[Question]=$A$4)*(Table17[Q9_AreaOfWork]=$B$2)*(Table17[Q8_TypeDentalcareProvided_Grouped]= Table165406[[#Headers],[Mix of NHS and Private]] )*(Table17[Question_Answers]= Table165406[[#This Row],[Mix of NHS and Private]] ),0)),"'", "")</f>
        <v>...</v>
      </c>
      <c r="D43" s="88" t="str" cm="1">
        <f t="array" ref="D43">SUBSTITUTE( INDEX(Table17[Mix_Display_Suppressed], MATCH(1,(Table17[Question]=$A$4)*(Table17[Q9_AreaOfWork]=$B$2)*(Table17[Q8_TypeDentalcareProvided_Grouped]= Table165406[[#Headers],[Mix of NHS and Private]] )*(Table17[Question_Answers]= Table165406[[#This Row],[Mix of NHS and Private]] ),0)),"'", "")</f>
        <v>...</v>
      </c>
      <c r="E43" s="88" t="str" cm="1">
        <f t="array" ref="E43">SUBSTITUTE( INDEX(Table17[Other_Display_Suppressed], MATCH(1,(Table17[Question]=$A$4)*(Table17[Q9_AreaOfWork]=$B$2)*(Table17[Q8_TypeDentalcareProvided_Grouped]= Table165406[[#Headers],[Mix of NHS and Private]] )*(Table17[Question_Answers]= Table165406[[#This Row],[Mix of NHS and Private]] ),0)),"'", "")</f>
        <v>...</v>
      </c>
    </row>
    <row r="44" spans="1:6" ht="17.5" x14ac:dyDescent="0.35">
      <c r="A44" s="142">
        <v>1</v>
      </c>
      <c r="B44" s="88" t="str" cm="1">
        <f t="array" ref="B44">SUBSTITUTE( INDEX(Table17[Clinical_Display_Suppressed], MATCH(1,(Table17[Question]=$A$4)*(Table17[Q9_AreaOfWork]=$B$2)*(Table17[Q8_TypeDentalcareProvided_Grouped]= Table165406[[#Headers],[Mix of NHS and Private]] )*(Table17[Question_Answers]= Table165406[[#This Row],[Mix of NHS and Private]] ),0)),"'", "")</f>
        <v>54.7%</v>
      </c>
      <c r="C44" s="88" t="str" cm="1">
        <f t="array" ref="C44">SUBSTITUTE( INDEX(Table17[Non_Display_Suppressed], MATCH(1,(Table17[Question]=$A$4)*(Table17[Q9_AreaOfWork]=$B$2)*(Table17[Q8_TypeDentalcareProvided_Grouped]= Table165406[[#Headers],[Mix of NHS and Private]] )*(Table17[Question_Answers]= Table165406[[#This Row],[Mix of NHS and Private]] ),0)),"'", "")</f>
        <v>47.3%</v>
      </c>
      <c r="D44" s="95" t="str" cm="1">
        <f t="array" ref="D44">SUBSTITUTE( INDEX(Table17[Mix_Display_Suppressed], MATCH(1,(Table17[Question]=$A$4)*(Table17[Q9_AreaOfWork]=$B$2)*(Table17[Q8_TypeDentalcareProvided_Grouped]= Table165406[[#Headers],[Mix of NHS and Private]] )*(Table17[Question_Answers]= Table165406[[#This Row],[Mix of NHS and Private]] ),0)),"'", "")</f>
        <v>51.7%</v>
      </c>
      <c r="E44" s="95" t="str" cm="1">
        <f t="array" ref="E44">SUBSTITUTE( INDEX(Table17[Other_Display_Suppressed], MATCH(1,(Table17[Question]=$A$4)*(Table17[Q9_AreaOfWork]=$B$2)*(Table17[Q8_TypeDentalcareProvided_Grouped]= Table165406[[#Headers],[Mix of NHS and Private]] )*(Table17[Question_Answers]= Table165406[[#This Row],[Mix of NHS and Private]] ),0)),"'", "")</f>
        <v>56.8%</v>
      </c>
    </row>
    <row r="45" spans="1:6" ht="17.5" x14ac:dyDescent="0.35">
      <c r="A45" s="142">
        <v>2</v>
      </c>
      <c r="B45" s="88" t="str" cm="1">
        <f t="array" ref="B45">SUBSTITUTE( INDEX(Table17[Clinical_Display_Suppressed], MATCH(1,(Table17[Question]=$A$4)*(Table17[Q9_AreaOfWork]=$B$2)*(Table17[Q8_TypeDentalcareProvided_Grouped]= Table165406[[#Headers],[Mix of NHS and Private]] )*(Table17[Question_Answers]= Table165406[[#This Row],[Mix of NHS and Private]] ),0)),"'", "")</f>
        <v>33.1%</v>
      </c>
      <c r="C45" s="95" t="str" cm="1">
        <f t="array" ref="C45">SUBSTITUTE( INDEX(Table17[Non_Display_Suppressed], MATCH(1,(Table17[Question]=$A$4)*(Table17[Q9_AreaOfWork]=$B$2)*(Table17[Q8_TypeDentalcareProvided_Grouped]= Table165406[[#Headers],[Mix of NHS and Private]] )*(Table17[Question_Answers]= Table165406[[#This Row],[Mix of NHS and Private]] ),0)),"'", "")</f>
        <v>29.5%</v>
      </c>
      <c r="D45" s="95" t="str" cm="1">
        <f t="array" ref="D45">SUBSTITUTE( INDEX(Table17[Mix_Display_Suppressed], MATCH(1,(Table17[Question]=$A$4)*(Table17[Q9_AreaOfWork]=$B$2)*(Table17[Q8_TypeDentalcareProvided_Grouped]= Table165406[[#Headers],[Mix of NHS and Private]] )*(Table17[Question_Answers]= Table165406[[#This Row],[Mix of NHS and Private]] ),0)),"'", "")</f>
        <v>30.3%</v>
      </c>
      <c r="E45" s="95" t="str" cm="1">
        <f t="array" ref="E45">SUBSTITUTE( INDEX(Table17[Other_Display_Suppressed], MATCH(1,(Table17[Question]=$A$4)*(Table17[Q9_AreaOfWork]=$B$2)*(Table17[Q8_TypeDentalcareProvided_Grouped]= Table165406[[#Headers],[Mix of NHS and Private]] )*(Table17[Question_Answers]= Table165406[[#This Row],[Mix of NHS and Private]] ),0)),"'", "")</f>
        <v>21.6%</v>
      </c>
    </row>
    <row r="46" spans="1:6" ht="17.5" x14ac:dyDescent="0.35">
      <c r="A46" s="142">
        <v>3</v>
      </c>
      <c r="B46" s="88" t="str" cm="1">
        <f t="array" ref="B46">SUBSTITUTE( INDEX(Table17[Clinical_Display_Suppressed], MATCH(1,(Table17[Question]=$A$4)*(Table17[Q9_AreaOfWork]=$B$2)*(Table17[Q8_TypeDentalcareProvided_Grouped]= Table165406[[#Headers],[Mix of NHS and Private]] )*(Table17[Question_Answers]= Table165406[[#This Row],[Mix of NHS and Private]] ),0)),"'", "")</f>
        <v>8.7%</v>
      </c>
      <c r="C46" s="95" t="str" cm="1">
        <f t="array" ref="C46">SUBSTITUTE( INDEX(Table17[Non_Display_Suppressed], MATCH(1,(Table17[Question]=$A$4)*(Table17[Q9_AreaOfWork]=$B$2)*(Table17[Q8_TypeDentalcareProvided_Grouped]= Table165406[[#Headers],[Mix of NHS and Private]] )*(Table17[Question_Answers]= Table165406[[#This Row],[Mix of NHS and Private]] ),0)),"'", "")</f>
        <v>12.4%</v>
      </c>
      <c r="D46" s="95" t="str" cm="1">
        <f t="array" ref="D46">SUBSTITUTE( INDEX(Table17[Mix_Display_Suppressed], MATCH(1,(Table17[Question]=$A$4)*(Table17[Q9_AreaOfWork]=$B$2)*(Table17[Q8_TypeDentalcareProvided_Grouped]= Table165406[[#Headers],[Mix of NHS and Private]] )*(Table17[Question_Answers]= Table165406[[#This Row],[Mix of NHS and Private]] ),0)),"'", "")</f>
        <v>11.9%</v>
      </c>
      <c r="E46" s="95" t="str" cm="1">
        <f t="array" ref="E46">SUBSTITUTE( INDEX(Table17[Other_Display_Suppressed], MATCH(1,(Table17[Question]=$A$4)*(Table17[Q9_AreaOfWork]=$B$2)*(Table17[Q8_TypeDentalcareProvided_Grouped]= Table165406[[#Headers],[Mix of NHS and Private]] )*(Table17[Question_Answers]= Table165406[[#This Row],[Mix of NHS and Private]] ),0)),"'", "")</f>
        <v>...</v>
      </c>
    </row>
    <row r="47" spans="1:6" ht="17.5" x14ac:dyDescent="0.35">
      <c r="A47" s="142">
        <v>4</v>
      </c>
      <c r="B47" s="88" t="str" cm="1">
        <f t="array" ref="B47">SUBSTITUTE( INDEX(Table17[Clinical_Display_Suppressed], MATCH(1,(Table17[Question]=$A$4)*(Table17[Q9_AreaOfWork]=$B$2)*(Table17[Q8_TypeDentalcareProvided_Grouped]= Table165406[[#Headers],[Mix of NHS and Private]] )*(Table17[Question_Answers]= Table165406[[#This Row],[Mix of NHS and Private]] ),0)),"'", "")</f>
        <v>2.2%</v>
      </c>
      <c r="C47" s="95" t="str" cm="1">
        <f t="array" ref="C47">SUBSTITUTE( INDEX(Table17[Non_Display_Suppressed], MATCH(1,(Table17[Question]=$A$4)*(Table17[Q9_AreaOfWork]=$B$2)*(Table17[Q8_TypeDentalcareProvided_Grouped]= Table165406[[#Headers],[Mix of NHS and Private]] )*(Table17[Question_Answers]= Table165406[[#This Row],[Mix of NHS and Private]] ),0)),"'", "")</f>
        <v>4.7%</v>
      </c>
      <c r="D47" s="95" t="str" cm="1">
        <f t="array" ref="D47">SUBSTITUTE( INDEX(Table17[Mix_Display_Suppressed], MATCH(1,(Table17[Question]=$A$4)*(Table17[Q9_AreaOfWork]=$B$2)*(Table17[Q8_TypeDentalcareProvided_Grouped]= Table165406[[#Headers],[Mix of NHS and Private]] )*(Table17[Question_Answers]= Table165406[[#This Row],[Mix of NHS and Private]] ),0)),"'", "")</f>
        <v>3.8%</v>
      </c>
      <c r="E47" s="95" t="str" cm="1">
        <f t="array" ref="E47">SUBSTITUTE( INDEX(Table17[Other_Display_Suppressed], MATCH(1,(Table17[Question]=$A$4)*(Table17[Q9_AreaOfWork]=$B$2)*(Table17[Q8_TypeDentalcareProvided_Grouped]= Table165406[[#Headers],[Mix of NHS and Private]] )*(Table17[Question_Answers]= Table165406[[#This Row],[Mix of NHS and Private]] ),0)),"'", "")</f>
        <v>...</v>
      </c>
    </row>
    <row r="48" spans="1:6" ht="17.5" x14ac:dyDescent="0.35">
      <c r="A48" s="142">
        <v>5</v>
      </c>
      <c r="B48" s="88" t="str" cm="1">
        <f t="array" ref="B48">SUBSTITUTE( INDEX(Table17[Clinical_Display_Suppressed], MATCH(1,(Table17[Question]=$A$4)*(Table17[Q9_AreaOfWork]=$B$2)*(Table17[Q8_TypeDentalcareProvided_Grouped]= Table165406[[#Headers],[Mix of NHS and Private]] )*(Table17[Question_Answers]= Table165406[[#This Row],[Mix of NHS and Private]] ),0)),"'", "")</f>
        <v>0.3%</v>
      </c>
      <c r="C48" s="95" t="str" cm="1">
        <f t="array" ref="C48">SUBSTITUTE( INDEX(Table17[Non_Display_Suppressed], MATCH(1,(Table17[Question]=$A$4)*(Table17[Q9_AreaOfWork]=$B$2)*(Table17[Q8_TypeDentalcareProvided_Grouped]= Table165406[[#Headers],[Mix of NHS and Private]] )*(Table17[Question_Answers]= Table165406[[#This Row],[Mix of NHS and Private]] ),0)),"'", "")</f>
        <v>...</v>
      </c>
      <c r="D48" s="95" t="str" cm="1">
        <f t="array" ref="D48">SUBSTITUTE( INDEX(Table17[Mix_Display_Suppressed], MATCH(1,(Table17[Question]=$A$4)*(Table17[Q9_AreaOfWork]=$B$2)*(Table17[Q8_TypeDentalcareProvided_Grouped]= Table165406[[#Headers],[Mix of NHS and Private]] )*(Table17[Question_Answers]= Table165406[[#This Row],[Mix of NHS and Private]] ),0)),"'", "")</f>
        <v>...</v>
      </c>
      <c r="E48" s="95" t="str" cm="1">
        <f t="array" ref="E48">SUBSTITUTE( INDEX(Table17[Other_Display_Suppressed], MATCH(1,(Table17[Question]=$A$4)*(Table17[Q9_AreaOfWork]=$B$2)*(Table17[Q8_TypeDentalcareProvided_Grouped]= Table165406[[#Headers],[Mix of NHS and Private]] )*(Table17[Question_Answers]= Table165406[[#This Row],[Mix of NHS and Private]] ),0)),"'", "")</f>
        <v/>
      </c>
    </row>
    <row r="49" spans="1:6" ht="17.5" x14ac:dyDescent="0.35">
      <c r="A49" s="142">
        <v>6</v>
      </c>
      <c r="B49" s="88" t="str" cm="1">
        <f t="array" ref="B49">SUBSTITUTE( INDEX(Table17[Clinical_Display_Suppressed], MATCH(1,(Table17[Question]=$A$4)*(Table17[Q9_AreaOfWork]=$B$2)*(Table17[Q8_TypeDentalcareProvided_Grouped]= Table165406[[#Headers],[Mix of NHS and Private]] )*(Table17[Question_Answers]= Table165406[[#This Row],[Mix of NHS and Private]] ),0)),"'", "")</f>
        <v>0.2%</v>
      </c>
      <c r="C49" s="95" t="str" cm="1">
        <f t="array" ref="C49">SUBSTITUTE( INDEX(Table17[Non_Display_Suppressed], MATCH(1,(Table17[Question]=$A$4)*(Table17[Q9_AreaOfWork]=$B$2)*(Table17[Q8_TypeDentalcareProvided_Grouped]= Table165406[[#Headers],[Mix of NHS and Private]] )*(Table17[Question_Answers]= Table165406[[#This Row],[Mix of NHS and Private]] ),0)),"'", "")</f>
        <v>...</v>
      </c>
      <c r="D49" s="95" t="str" cm="1">
        <f t="array" ref="D49">SUBSTITUTE( INDEX(Table17[Mix_Display_Suppressed], MATCH(1,(Table17[Question]=$A$4)*(Table17[Q9_AreaOfWork]=$B$2)*(Table17[Q8_TypeDentalcareProvided_Grouped]= Table165406[[#Headers],[Mix of NHS and Private]] )*(Table17[Question_Answers]= Table165406[[#This Row],[Mix of NHS and Private]] ),0)),"'", "")</f>
        <v>...</v>
      </c>
      <c r="E49" s="95" t="str" cm="1">
        <f t="array" ref="E49">SUBSTITUTE( INDEX(Table17[Other_Display_Suppressed], MATCH(1,(Table17[Question]=$A$4)*(Table17[Q9_AreaOfWork]=$B$2)*(Table17[Q8_TypeDentalcareProvided_Grouped]= Table165406[[#Headers],[Mix of NHS and Private]] )*(Table17[Question_Answers]= Table165406[[#This Row],[Mix of NHS and Private]] ),0)),"'", "")</f>
        <v/>
      </c>
    </row>
    <row r="50" spans="1:6" ht="17.5" x14ac:dyDescent="0.35">
      <c r="A50" s="142" t="s">
        <v>383</v>
      </c>
      <c r="B50" s="88" t="str" cm="1">
        <f t="array" ref="B50">SUBSTITUTE( INDEX(Table17[Clinical_Display_Suppressed], MATCH(1,(Table17[Question]=$A$4)*(Table17[Q9_AreaOfWork]=$B$2)*(Table17[Q8_TypeDentalcareProvided_Grouped]= Table165406[[#Headers],[Mix of NHS and Private]] )*(Table17[Question_Answers]= Table165406[[#This Row],[Mix of NHS and Private]] ),0)),"'", "")</f>
        <v>0.2%</v>
      </c>
      <c r="C50" s="95" t="str" cm="1">
        <f t="array" ref="C50">SUBSTITUTE( INDEX(Table17[Non_Display_Suppressed], MATCH(1,(Table17[Question]=$A$4)*(Table17[Q9_AreaOfWork]=$B$2)*(Table17[Q8_TypeDentalcareProvided_Grouped]= Table165406[[#Headers],[Mix of NHS and Private]] )*(Table17[Question_Answers]= Table165406[[#This Row],[Mix of NHS and Private]] ),0)),"'", "")</f>
        <v>...</v>
      </c>
      <c r="D50" s="95" t="str" cm="1">
        <f t="array" ref="D50">SUBSTITUTE( INDEX(Table17[Mix_Display_Suppressed], MATCH(1,(Table17[Question]=$A$4)*(Table17[Q9_AreaOfWork]=$B$2)*(Table17[Q8_TypeDentalcareProvided_Grouped]= Table165406[[#Headers],[Mix of NHS and Private]] )*(Table17[Question_Answers]= Table165406[[#This Row],[Mix of NHS and Private]] ),0)),"'", "")</f>
        <v>...</v>
      </c>
      <c r="E50" s="95" t="str" cm="1">
        <f t="array" ref="E50">SUBSTITUTE( INDEX(Table17[Other_Display_Suppressed], MATCH(1,(Table17[Question]=$A$4)*(Table17[Q9_AreaOfWork]=$B$2)*(Table17[Q8_TypeDentalcareProvided_Grouped]= Table165406[[#Headers],[Mix of NHS and Private]] )*(Table17[Question_Answers]= Table165406[[#This Row],[Mix of NHS and Private]] ),0)),"'", "")</f>
        <v/>
      </c>
    </row>
    <row r="51" spans="1:6" ht="17.5" x14ac:dyDescent="0.35">
      <c r="A51" s="142" t="s">
        <v>26</v>
      </c>
      <c r="B51" s="88" t="str" cm="1">
        <f t="array" ref="B51">SUBSTITUTE( INDEX(Table17[Clinical_Display_Suppressed], MATCH(1,(Table17[Question]=$A$4)*(Table17[Q9_AreaOfWork]=$B$2)*(Table17[Q8_TypeDentalcareProvided_Grouped]= Table165406[[#Headers],[Mix of NHS and Private]] )*(Table17[Question_Answers]= Table165406[[#This Row],[Mix of NHS and Private]] ),0)),"'", "")</f>
        <v>0.4%</v>
      </c>
      <c r="C51" s="95" t="str" cm="1">
        <f t="array" ref="C51">SUBSTITUTE( INDEX(Table17[Non_Display_Suppressed], MATCH(1,(Table17[Question]=$A$4)*(Table17[Q9_AreaOfWork]=$B$2)*(Table17[Q8_TypeDentalcareProvided_Grouped]= Table165406[[#Headers],[Mix of NHS and Private]] )*(Table17[Question_Answers]= Table165406[[#This Row],[Mix of NHS and Private]] ),0)),"'", "")</f>
        <v>...</v>
      </c>
      <c r="D51" s="95" t="str" cm="1">
        <f t="array" ref="D51">SUBSTITUTE( INDEX(Table17[Mix_Display_Suppressed], MATCH(1,(Table17[Question]=$A$4)*(Table17[Q9_AreaOfWork]=$B$2)*(Table17[Q8_TypeDentalcareProvided_Grouped]= Table165406[[#Headers],[Mix of NHS and Private]] )*(Table17[Question_Answers]= Table165406[[#This Row],[Mix of NHS and Private]] ),0)),"'", "")</f>
        <v>...</v>
      </c>
      <c r="E51" s="95" t="str" cm="1">
        <f t="array" ref="E51">SUBSTITUTE( INDEX(Table17[Other_Display_Suppressed], MATCH(1,(Table17[Question]=$A$4)*(Table17[Q9_AreaOfWork]=$B$2)*(Table17[Q8_TypeDentalcareProvided_Grouped]= Table165406[[#Headers],[Mix of NHS and Private]] )*(Table17[Question_Answers]= Table165406[[#This Row],[Mix of NHS and Private]] ),0)),"'", "")</f>
        <v>12.2%</v>
      </c>
    </row>
    <row r="52" spans="1:6" ht="17.5" x14ac:dyDescent="0.35">
      <c r="A52" s="89" t="s">
        <v>27</v>
      </c>
      <c r="B52" s="96" t="str" cm="1">
        <f t="array" ref="B52">SUBSTITUTE( INDEX(Table17[Clinical_Display_Suppressed], MATCH(1,(Table17[Question]=$A$4)*(Table17[Q9_AreaOfWork]=$B$2)*(Table17[Q8_TypeDentalcareProvided_Grouped]= Table165406[[#Headers],[Mix of NHS and Private]] )*(Table17[Question_Answers]= Table165406[[#This Row],[Mix of NHS and Private]] ),0)),"'", "")</f>
        <v>6256</v>
      </c>
      <c r="C52" s="96" t="str" cm="1">
        <f t="array" ref="C52">SUBSTITUTE( INDEX(Table17[Non_Display_Suppressed], MATCH(1,(Table17[Question]=$A$4)*(Table17[Q9_AreaOfWork]=$B$2)*(Table17[Q8_TypeDentalcareProvided_Grouped]= Table165406[[#Headers],[Mix of NHS and Private]] )*(Table17[Question_Answers]= Table165406[[#This Row],[Mix of NHS and Private]] ),0)),"'", "")</f>
        <v>129</v>
      </c>
      <c r="D52" s="96" t="str" cm="1">
        <f t="array" ref="D52">SUBSTITUTE( INDEX(Table17[Mix_Display_Suppressed], MATCH(1,(Table17[Question]=$A$4)*(Table17[Q9_AreaOfWork]=$B$2)*(Table17[Q8_TypeDentalcareProvided_Grouped]= Table165406[[#Headers],[Mix of NHS and Private]] )*(Table17[Question_Answers]= Table165406[[#This Row],[Mix of NHS and Private]] ),0)),"'", "")</f>
        <v>782</v>
      </c>
      <c r="E52" s="96" t="str" cm="1">
        <f t="array" ref="E52">SUBSTITUTE( INDEX(Table17[Other_Display_Suppressed], MATCH(1,(Table17[Question]=$A$4)*(Table17[Q9_AreaOfWork]=$B$2)*(Table17[Q8_TypeDentalcareProvided_Grouped]= Table165406[[#Headers],[Mix of NHS and Private]] )*(Table17[Question_Answers]= Table165406[[#This Row],[Mix of NHS and Private]] ),0)),"'", "")</f>
        <v>74</v>
      </c>
      <c r="F52" s="112"/>
    </row>
    <row r="53" spans="1:6" s="36" customFormat="1" ht="36" customHeight="1" x14ac:dyDescent="0.35">
      <c r="A53" s="36" t="s">
        <v>28</v>
      </c>
      <c r="B53" s="17"/>
      <c r="C53" s="17"/>
      <c r="D53" s="17"/>
      <c r="E53" s="17"/>
    </row>
    <row r="54" spans="1:6" s="13" customFormat="1" ht="15.5" x14ac:dyDescent="0.35">
      <c r="A54" s="94" t="s">
        <v>33</v>
      </c>
      <c r="B54" s="97" t="s">
        <v>30</v>
      </c>
      <c r="C54" s="97" t="s">
        <v>50</v>
      </c>
      <c r="D54" s="97" t="s">
        <v>32</v>
      </c>
      <c r="E54" s="97" t="s">
        <v>36</v>
      </c>
    </row>
    <row r="55" spans="1:6" ht="17.5" x14ac:dyDescent="0.35">
      <c r="A55" s="142">
        <v>0</v>
      </c>
      <c r="B55" s="95" t="str" cm="1">
        <f t="array" ref="B55">SUBSTITUTE( INDEX(Table17[Clinical_Display_Suppressed], MATCH(1,(Table17[Question]=$A$4)*(Table17[Q9_AreaOfWork]=$B$2)*(Table17[Q8_TypeDentalcareProvided_Grouped]= Table166407[[#Headers],[Other]] )*(Table17[Question_Answers]= Table166407[[#This Row],[Other]] ),0)),"'", "")</f>
        <v>2.4%</v>
      </c>
      <c r="C55" s="95" t="str" cm="1">
        <f t="array" ref="C55">SUBSTITUTE( INDEX(Table17[Non_Display_Suppressed], MATCH(1,(Table17[Question]=$A$4)*(Table17[Q9_AreaOfWork]=$B$2)*(Table17[Q8_TypeDentalcareProvided_Grouped]= Table166407[[#Headers],[Other]] )*(Table17[Question_Answers]= Table166407[[#This Row],[Other]] ),0)),"'", "")</f>
        <v>4.2%</v>
      </c>
      <c r="D55" s="95" t="str" cm="1">
        <f t="array" ref="D55">SUBSTITUTE( INDEX(Table17[Mix_Display_Suppressed], MATCH(1,(Table17[Question]=$A$4)*(Table17[Q9_AreaOfWork]=$B$2)*(Table17[Q8_TypeDentalcareProvided_Grouped]= Table166407[[#Headers],[Other]] )*(Table17[Question_Answers]= Table166407[[#This Row],[Other]] ),0)),"'", "")</f>
        <v/>
      </c>
      <c r="E55" s="95" t="str" cm="1">
        <f t="array" ref="E55">SUBSTITUTE( INDEX(Table17[Other_Display_Suppressed], MATCH(1,(Table17[Question]=$A$4)*(Table17[Q9_AreaOfWork]=$B$2)*(Table17[Q8_TypeDentalcareProvided_Grouped]= Table166407[[#Headers],[Other]] )*(Table17[Question_Answers]= Table166407[[#This Row],[Other]] ),0)),"'", "")</f>
        <v>14%</v>
      </c>
    </row>
    <row r="56" spans="1:6" ht="17.5" x14ac:dyDescent="0.35">
      <c r="A56" s="142">
        <v>1</v>
      </c>
      <c r="B56" s="95" t="str" cm="1">
        <f t="array" ref="B56">SUBSTITUTE( INDEX(Table17[Clinical_Display_Suppressed], MATCH(1,(Table17[Question]=$A$4)*(Table17[Q9_AreaOfWork]=$B$2)*(Table17[Q8_TypeDentalcareProvided_Grouped]= Table166407[[#Headers],[Other]] )*(Table17[Question_Answers]= Table166407[[#This Row],[Other]] ),0)),"'", "")</f>
        <v>50.3%</v>
      </c>
      <c r="C56" s="88" t="str" cm="1">
        <f t="array" ref="C56">SUBSTITUTE( INDEX(Table17[Non_Display_Suppressed], MATCH(1,(Table17[Question]=$A$4)*(Table17[Q9_AreaOfWork]=$B$2)*(Table17[Q8_TypeDentalcareProvided_Grouped]= Table166407[[#Headers],[Other]] )*(Table17[Question_Answers]= Table166407[[#This Row],[Other]] ),0)),"'", "")</f>
        <v>61%</v>
      </c>
      <c r="D56" s="88" t="str" cm="1">
        <f t="array" ref="D56">SUBSTITUTE( INDEX(Table17[Mix_Display_Suppressed], MATCH(1,(Table17[Question]=$A$4)*(Table17[Q9_AreaOfWork]=$B$2)*(Table17[Q8_TypeDentalcareProvided_Grouped]= Table166407[[#Headers],[Other]] )*(Table17[Question_Answers]= Table166407[[#This Row],[Other]] ),0)),"'", "")</f>
        <v>42.3%</v>
      </c>
      <c r="E56" s="95" t="str" cm="1">
        <f t="array" ref="E56">SUBSTITUTE( INDEX(Table17[Other_Display_Suppressed], MATCH(1,(Table17[Question]=$A$4)*(Table17[Q9_AreaOfWork]=$B$2)*(Table17[Q8_TypeDentalcareProvided_Grouped]= Table166407[[#Headers],[Other]] )*(Table17[Question_Answers]= Table166407[[#This Row],[Other]] ),0)),"'", "")</f>
        <v>22.5%</v>
      </c>
    </row>
    <row r="57" spans="1:6" ht="17.5" x14ac:dyDescent="0.35">
      <c r="A57" s="142">
        <v>2</v>
      </c>
      <c r="B57" s="95" t="str" cm="1">
        <f t="array" ref="B57">SUBSTITUTE( INDEX(Table17[Clinical_Display_Suppressed], MATCH(1,(Table17[Question]=$A$4)*(Table17[Q9_AreaOfWork]=$B$2)*(Table17[Q8_TypeDentalcareProvided_Grouped]= Table166407[[#Headers],[Other]] )*(Table17[Question_Answers]= Table166407[[#This Row],[Other]] ),0)),"'", "")</f>
        <v>25.6%</v>
      </c>
      <c r="C57" s="95" t="str" cm="1">
        <f t="array" ref="C57">SUBSTITUTE( INDEX(Table17[Non_Display_Suppressed], MATCH(1,(Table17[Question]=$A$4)*(Table17[Q9_AreaOfWork]=$B$2)*(Table17[Q8_TypeDentalcareProvided_Grouped]= Table166407[[#Headers],[Other]] )*(Table17[Question_Answers]= Table166407[[#This Row],[Other]] ),0)),"'", "")</f>
        <v>20.8%</v>
      </c>
      <c r="D57" s="95" t="str" cm="1">
        <f t="array" ref="D57">SUBSTITUTE( INDEX(Table17[Mix_Display_Suppressed], MATCH(1,(Table17[Question]=$A$4)*(Table17[Q9_AreaOfWork]=$B$2)*(Table17[Q8_TypeDentalcareProvided_Grouped]= Table166407[[#Headers],[Other]] )*(Table17[Question_Answers]= Table166407[[#This Row],[Other]] ),0)),"'", "")</f>
        <v>28.2%</v>
      </c>
      <c r="E57" s="95" t="str" cm="1">
        <f t="array" ref="E57">SUBSTITUTE( INDEX(Table17[Other_Display_Suppressed], MATCH(1,(Table17[Question]=$A$4)*(Table17[Q9_AreaOfWork]=$B$2)*(Table17[Q8_TypeDentalcareProvided_Grouped]= Table166407[[#Headers],[Other]] )*(Table17[Question_Answers]= Table166407[[#This Row],[Other]] ),0)),"'", "")</f>
        <v>5.3%</v>
      </c>
    </row>
    <row r="58" spans="1:6" ht="17.5" x14ac:dyDescent="0.35">
      <c r="A58" s="142">
        <v>3</v>
      </c>
      <c r="B58" s="95" t="str" cm="1">
        <f t="array" ref="B58">SUBSTITUTE( INDEX(Table17[Clinical_Display_Suppressed], MATCH(1,(Table17[Question]=$A$4)*(Table17[Q9_AreaOfWork]=$B$2)*(Table17[Q8_TypeDentalcareProvided_Grouped]= Table166407[[#Headers],[Other]] )*(Table17[Question_Answers]= Table166407[[#This Row],[Other]] ),0)),"'", "")</f>
        <v>6%</v>
      </c>
      <c r="C58" s="95" t="str" cm="1">
        <f t="array" ref="C58">SUBSTITUTE( INDEX(Table17[Non_Display_Suppressed], MATCH(1,(Table17[Question]=$A$4)*(Table17[Q9_AreaOfWork]=$B$2)*(Table17[Q8_TypeDentalcareProvided_Grouped]= Table166407[[#Headers],[Other]] )*(Table17[Question_Answers]= Table166407[[#This Row],[Other]] ),0)),"'", "")</f>
        <v>5.1%</v>
      </c>
      <c r="D58" s="95" t="str" cm="1">
        <f t="array" ref="D58">SUBSTITUTE( INDEX(Table17[Mix_Display_Suppressed], MATCH(1,(Table17[Question]=$A$4)*(Table17[Q9_AreaOfWork]=$B$2)*(Table17[Q8_TypeDentalcareProvided_Grouped]= Table166407[[#Headers],[Other]] )*(Table17[Question_Answers]= Table166407[[#This Row],[Other]] ),0)),"'", "")</f>
        <v>8.5%</v>
      </c>
      <c r="E58" s="95" t="str" cm="1">
        <f t="array" ref="E58">SUBSTITUTE( INDEX(Table17[Other_Display_Suppressed], MATCH(1,(Table17[Question]=$A$4)*(Table17[Q9_AreaOfWork]=$B$2)*(Table17[Q8_TypeDentalcareProvided_Grouped]= Table166407[[#Headers],[Other]] )*(Table17[Question_Answers]= Table166407[[#This Row],[Other]] ),0)),"'", "")</f>
        <v>...</v>
      </c>
    </row>
    <row r="59" spans="1:6" ht="17.5" x14ac:dyDescent="0.35">
      <c r="A59" s="142">
        <v>4</v>
      </c>
      <c r="B59" s="95" t="str" cm="1">
        <f t="array" ref="B59">SUBSTITUTE( INDEX(Table17[Clinical_Display_Suppressed], MATCH(1,(Table17[Question]=$A$4)*(Table17[Q9_AreaOfWork]=$B$2)*(Table17[Q8_TypeDentalcareProvided_Grouped]= Table166407[[#Headers],[Other]] )*(Table17[Question_Answers]= Table166407[[#This Row],[Other]] ),0)),"'", "")</f>
        <v>...</v>
      </c>
      <c r="C59" s="95" t="str" cm="1">
        <f t="array" ref="C59">SUBSTITUTE( INDEX(Table17[Non_Display_Suppressed], MATCH(1,(Table17[Question]=$A$4)*(Table17[Q9_AreaOfWork]=$B$2)*(Table17[Q8_TypeDentalcareProvided_Grouped]= Table166407[[#Headers],[Other]] )*(Table17[Question_Answers]= Table166407[[#This Row],[Other]] ),0)),"'", "")</f>
        <v>...</v>
      </c>
      <c r="D59" s="95" t="str" cm="1">
        <f t="array" ref="D59">SUBSTITUTE( INDEX(Table17[Mix_Display_Suppressed], MATCH(1,(Table17[Question]=$A$4)*(Table17[Q9_AreaOfWork]=$B$2)*(Table17[Q8_TypeDentalcareProvided_Grouped]= Table166407[[#Headers],[Other]] )*(Table17[Question_Answers]= Table166407[[#This Row],[Other]] ),0)),"'", "")</f>
        <v>...</v>
      </c>
      <c r="E59" s="95" t="str" cm="1">
        <f t="array" ref="E59">SUBSTITUTE( INDEX(Table17[Other_Display_Suppressed], MATCH(1,(Table17[Question]=$A$4)*(Table17[Q9_AreaOfWork]=$B$2)*(Table17[Q8_TypeDentalcareProvided_Grouped]= Table166407[[#Headers],[Other]] )*(Table17[Question_Answers]= Table166407[[#This Row],[Other]] ),0)),"'", "")</f>
        <v>...</v>
      </c>
    </row>
    <row r="60" spans="1:6" ht="17.5" x14ac:dyDescent="0.35">
      <c r="A60" s="142">
        <v>5</v>
      </c>
      <c r="B60" s="95" t="str" cm="1">
        <f t="array" ref="B60">SUBSTITUTE( INDEX(Table17[Clinical_Display_Suppressed], MATCH(1,(Table17[Question]=$A$4)*(Table17[Q9_AreaOfWork]=$B$2)*(Table17[Q8_TypeDentalcareProvided_Grouped]= Table166407[[#Headers],[Other]] )*(Table17[Question_Answers]= Table166407[[#This Row],[Other]] ),0)),"'", "")</f>
        <v/>
      </c>
      <c r="C60" s="95" t="str" cm="1">
        <f t="array" ref="C60">SUBSTITUTE( INDEX(Table17[Non_Display_Suppressed], MATCH(1,(Table17[Question]=$A$4)*(Table17[Q9_AreaOfWork]=$B$2)*(Table17[Q8_TypeDentalcareProvided_Grouped]= Table166407[[#Headers],[Other]] )*(Table17[Question_Answers]= Table166407[[#This Row],[Other]] ),0)),"'", "")</f>
        <v>...</v>
      </c>
      <c r="D60" s="95" t="str" cm="1">
        <f t="array" ref="D60">SUBSTITUTE( INDEX(Table17[Mix_Display_Suppressed], MATCH(1,(Table17[Question]=$A$4)*(Table17[Q9_AreaOfWork]=$B$2)*(Table17[Q8_TypeDentalcareProvided_Grouped]= Table166407[[#Headers],[Other]] )*(Table17[Question_Answers]= Table166407[[#This Row],[Other]] ),0)),"'", "")</f>
        <v/>
      </c>
      <c r="E60" s="95" t="str" cm="1">
        <f t="array" ref="E60">SUBSTITUTE( INDEX(Table17[Other_Display_Suppressed], MATCH(1,(Table17[Question]=$A$4)*(Table17[Q9_AreaOfWork]=$B$2)*(Table17[Q8_TypeDentalcareProvided_Grouped]= Table166407[[#Headers],[Other]] )*(Table17[Question_Answers]= Table166407[[#This Row],[Other]] ),0)),"'", "")</f>
        <v/>
      </c>
    </row>
    <row r="61" spans="1:6" ht="17.5" x14ac:dyDescent="0.35">
      <c r="A61" s="142">
        <v>6</v>
      </c>
      <c r="B61" s="95" t="str" cm="1">
        <f t="array" ref="B61">SUBSTITUTE( INDEX(Table17[Clinical_Display_Suppressed], MATCH(1,(Table17[Question]=$A$4)*(Table17[Q9_AreaOfWork]=$B$2)*(Table17[Q8_TypeDentalcareProvided_Grouped]= Table166407[[#Headers],[Other]] )*(Table17[Question_Answers]= Table166407[[#This Row],[Other]] ),0)),"'", "")</f>
        <v>...</v>
      </c>
      <c r="C61" s="95" t="str" cm="1">
        <f t="array" ref="C61">SUBSTITUTE( INDEX(Table17[Non_Display_Suppressed], MATCH(1,(Table17[Question]=$A$4)*(Table17[Q9_AreaOfWork]=$B$2)*(Table17[Q8_TypeDentalcareProvided_Grouped]= Table166407[[#Headers],[Other]] )*(Table17[Question_Answers]= Table166407[[#This Row],[Other]] ),0)),"'", "")</f>
        <v/>
      </c>
      <c r="D61" s="95" t="str" cm="1">
        <f t="array" ref="D61">SUBSTITUTE( INDEX(Table17[Mix_Display_Suppressed], MATCH(1,(Table17[Question]=$A$4)*(Table17[Q9_AreaOfWork]=$B$2)*(Table17[Q8_TypeDentalcareProvided_Grouped]= Table166407[[#Headers],[Other]] )*(Table17[Question_Answers]= Table166407[[#This Row],[Other]] ),0)),"'", "")</f>
        <v/>
      </c>
      <c r="E61" s="95" t="str" cm="1">
        <f t="array" ref="E61">SUBSTITUTE( INDEX(Table17[Other_Display_Suppressed], MATCH(1,(Table17[Question]=$A$4)*(Table17[Q9_AreaOfWork]=$B$2)*(Table17[Q8_TypeDentalcareProvided_Grouped]= Table166407[[#Headers],[Other]] )*(Table17[Question_Answers]= Table166407[[#This Row],[Other]] ),0)),"'", "")</f>
        <v/>
      </c>
    </row>
    <row r="62" spans="1:6" ht="17.5" x14ac:dyDescent="0.35">
      <c r="A62" s="142" t="s">
        <v>383</v>
      </c>
      <c r="B62" s="95" t="str" cm="1">
        <f t="array" ref="B62">SUBSTITUTE( INDEX(Table17[Clinical_Display_Suppressed], MATCH(1,(Table17[Question]=$A$4)*(Table17[Q9_AreaOfWork]=$B$2)*(Table17[Q8_TypeDentalcareProvided_Grouped]= Table166407[[#Headers],[Other]] )*(Table17[Question_Answers]= Table166407[[#This Row],[Other]] ),0)),"'", "")</f>
        <v>...</v>
      </c>
      <c r="C62" s="95" t="str" cm="1">
        <f t="array" ref="C62">SUBSTITUTE( INDEX(Table17[Non_Display_Suppressed], MATCH(1,(Table17[Question]=$A$4)*(Table17[Q9_AreaOfWork]=$B$2)*(Table17[Q8_TypeDentalcareProvided_Grouped]= Table166407[[#Headers],[Other]] )*(Table17[Question_Answers]= Table166407[[#This Row],[Other]] ),0)),"'", "")</f>
        <v>2.5%</v>
      </c>
      <c r="D62" s="95" t="str" cm="1">
        <f t="array" ref="D62">SUBSTITUTE( INDEX(Table17[Mix_Display_Suppressed], MATCH(1,(Table17[Question]=$A$4)*(Table17[Q9_AreaOfWork]=$B$2)*(Table17[Q8_TypeDentalcareProvided_Grouped]= Table166407[[#Headers],[Other]] )*(Table17[Question_Answers]= Table166407[[#This Row],[Other]] ),0)),"'", "")</f>
        <v>...</v>
      </c>
      <c r="E62" s="95" t="str" cm="1">
        <f t="array" ref="E62">SUBSTITUTE( INDEX(Table17[Other_Display_Suppressed], MATCH(1,(Table17[Question]=$A$4)*(Table17[Q9_AreaOfWork]=$B$2)*(Table17[Q8_TypeDentalcareProvided_Grouped]= Table166407[[#Headers],[Other]] )*(Table17[Question_Answers]= Table166407[[#This Row],[Other]] ),0)),"'", "")</f>
        <v/>
      </c>
    </row>
    <row r="63" spans="1:6" ht="17.5" x14ac:dyDescent="0.35">
      <c r="A63" s="142" t="s">
        <v>26</v>
      </c>
      <c r="B63" s="95" t="str" cm="1">
        <f t="array" ref="B63">SUBSTITUTE( INDEX(Table17[Clinical_Display_Suppressed], MATCH(1,(Table17[Question]=$A$4)*(Table17[Q9_AreaOfWork]=$B$2)*(Table17[Q8_TypeDentalcareProvided_Grouped]= Table166407[[#Headers],[Other]] )*(Table17[Question_Answers]= Table166407[[#This Row],[Other]] ),0)),"'", "")</f>
        <v>13.7%</v>
      </c>
      <c r="C63" s="95" t="str" cm="1">
        <f t="array" ref="C63">SUBSTITUTE( INDEX(Table17[Non_Display_Suppressed], MATCH(1,(Table17[Question]=$A$4)*(Table17[Q9_AreaOfWork]=$B$2)*(Table17[Q8_TypeDentalcareProvided_Grouped]= Table166407[[#Headers],[Other]] )*(Table17[Question_Answers]= Table166407[[#This Row],[Other]] ),0)),"'", "")</f>
        <v>3.8%</v>
      </c>
      <c r="D63" s="95" t="str" cm="1">
        <f t="array" ref="D63">SUBSTITUTE( INDEX(Table17[Mix_Display_Suppressed], MATCH(1,(Table17[Question]=$A$4)*(Table17[Q9_AreaOfWork]=$B$2)*(Table17[Q8_TypeDentalcareProvided_Grouped]= Table166407[[#Headers],[Other]] )*(Table17[Question_Answers]= Table166407[[#This Row],[Other]] ),0)),"'", "")</f>
        <v>12.7%</v>
      </c>
      <c r="E63" s="95" t="str" cm="1">
        <f t="array" ref="E63">SUBSTITUTE( INDEX(Table17[Other_Display_Suppressed], MATCH(1,(Table17[Question]=$A$4)*(Table17[Q9_AreaOfWork]=$B$2)*(Table17[Q8_TypeDentalcareProvided_Grouped]= Table166407[[#Headers],[Other]] )*(Table17[Question_Answers]= Table166407[[#This Row],[Other]] ),0)),"'", "")</f>
        <v>56.5%</v>
      </c>
    </row>
    <row r="64" spans="1:6" ht="17.5" x14ac:dyDescent="0.35">
      <c r="A64" s="89" t="s">
        <v>27</v>
      </c>
      <c r="B64" s="96" t="str" cm="1">
        <f t="array" ref="B64">SUBSTITUTE( INDEX(Table17[Clinical_Display_Suppressed], MATCH(1,(Table17[Question]=$A$4)*(Table17[Q9_AreaOfWork]=$B$2)*(Table17[Q8_TypeDentalcareProvided_Grouped]= Table166407[[#Headers],[Other]] )*(Table17[Question_Answers]= Table166407[[#This Row],[Other]] ),0)),"'", "")</f>
        <v>336</v>
      </c>
      <c r="C64" s="96" t="str" cm="1">
        <f t="array" ref="C64">SUBSTITUTE( INDEX(Table17[Non_Display_Suppressed], MATCH(1,(Table17[Question]=$A$4)*(Table17[Q9_AreaOfWork]=$B$2)*(Table17[Q8_TypeDentalcareProvided_Grouped]= Table166407[[#Headers],[Other]] )*(Table17[Question_Answers]= Table166407[[#This Row],[Other]] ),0)),"'", "")</f>
        <v>236</v>
      </c>
      <c r="D64" s="96" t="str" cm="1">
        <f t="array" ref="D64">SUBSTITUTE( INDEX(Table17[Mix_Display_Suppressed], MATCH(1,(Table17[Question]=$A$4)*(Table17[Q9_AreaOfWork]=$B$2)*(Table17[Q8_TypeDentalcareProvided_Grouped]= Table166407[[#Headers],[Other]] )*(Table17[Question_Answers]= Table166407[[#This Row],[Other]] ),0)),"'", "")</f>
        <v>71</v>
      </c>
      <c r="E64" s="96" t="str" cm="1">
        <f t="array" ref="E64">SUBSTITUTE( INDEX(Table17[Other_Display_Suppressed], MATCH(1,(Table17[Question]=$A$4)*(Table17[Q9_AreaOfWork]=$B$2)*(Table17[Q8_TypeDentalcareProvided_Grouped]= Table166407[[#Headers],[Other]] )*(Table17[Question_Answers]= Table166407[[#This Row],[Other]] ),0)),"'", "")</f>
        <v>285</v>
      </c>
      <c r="F64" s="112"/>
    </row>
    <row r="65" spans="1:5" s="36" customFormat="1" ht="36" customHeight="1" x14ac:dyDescent="0.35">
      <c r="A65" s="36" t="s">
        <v>28</v>
      </c>
      <c r="B65" s="17"/>
      <c r="C65" s="17"/>
      <c r="D65" s="17"/>
      <c r="E65" s="17"/>
    </row>
    <row r="66" spans="1:5" ht="15.5" x14ac:dyDescent="0.35">
      <c r="A66" s="13" t="s">
        <v>37</v>
      </c>
    </row>
    <row r="67" spans="1:5" ht="15.5" x14ac:dyDescent="0.35">
      <c r="A67" s="18" t="s">
        <v>38</v>
      </c>
    </row>
    <row r="68" spans="1:5" ht="15.5" x14ac:dyDescent="0.35">
      <c r="A68" s="18" t="s">
        <v>39</v>
      </c>
    </row>
    <row r="69" spans="1:5" ht="15.5" x14ac:dyDescent="0.35">
      <c r="A69" s="18" t="s">
        <v>40</v>
      </c>
    </row>
    <row r="70" spans="1:5" ht="24" customHeight="1" x14ac:dyDescent="0.35">
      <c r="A70" s="18" t="s">
        <v>41</v>
      </c>
    </row>
    <row r="71" spans="1:5" s="17" customFormat="1" ht="15.5" x14ac:dyDescent="0.35">
      <c r="A71" s="101" t="s">
        <v>14</v>
      </c>
    </row>
    <row r="72" spans="1:5" s="17" customFormat="1" ht="15.5" x14ac:dyDescent="0.35">
      <c r="A72" s="28" t="s">
        <v>15</v>
      </c>
    </row>
    <row r="73" spans="1:5" s="17" customFormat="1" ht="15.5" x14ac:dyDescent="0.35">
      <c r="A73" s="30" t="s">
        <v>16</v>
      </c>
    </row>
  </sheetData>
  <sheetProtection algorithmName="SHA-512" hashValue="TyAq+XRFaV2Rv/xChY/6y1YHV19ByiGQT2biE2DzZ80y+5k9P7R5zJZg6ycTGkqbmMnWCBLJ3eHvUW5T+fMuBg==" saltValue="OaKGRTpXlMGgOwRP7qG6ww=="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84C919EF-02C4-4EEA-9215-CCAB07DCC636}">
          <x14:formula1>
            <xm:f>'Master Data'!$A$2:$A$8</xm:f>
          </x14:formula1>
          <xm:sqref>B2:C2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38104-1A5E-4CE8-BFA5-16D1671A4B51}">
  <sheetPr codeName="Sheet8">
    <tabColor theme="9" tint="0.59999389629810485"/>
  </sheetPr>
  <dimension ref="A1:F35"/>
  <sheetViews>
    <sheetView showGridLines="0" zoomScale="85" zoomScaleNormal="85" workbookViewId="0">
      <pane ySplit="4" topLeftCell="A5" activePane="bottomLeft" state="frozen"/>
      <selection activeCell="F36" sqref="F36"/>
      <selection pane="bottomLeft" activeCell="B2" sqref="B2:C2"/>
    </sheetView>
  </sheetViews>
  <sheetFormatPr defaultColWidth="8.54296875" defaultRowHeight="15" customHeight="1" x14ac:dyDescent="0.35"/>
  <cols>
    <col min="1" max="1" width="115.81640625" style="170" customWidth="1"/>
    <col min="2" max="2" width="26.453125" style="8" customWidth="1"/>
    <col min="3" max="3" width="26.1796875" style="8" customWidth="1"/>
    <col min="4" max="4" width="37.54296875" style="8" customWidth="1"/>
    <col min="5" max="5" width="24" style="99" customWidth="1"/>
    <col min="6" max="6" width="8.54296875" style="18" customWidth="1"/>
    <col min="7" max="16384" width="8.54296875" style="18"/>
  </cols>
  <sheetData>
    <row r="1" spans="1:6" ht="9" customHeight="1" x14ac:dyDescent="0.35">
      <c r="A1" s="18"/>
      <c r="E1" s="8"/>
      <c r="F1" s="8"/>
    </row>
    <row r="2" spans="1:6" ht="21" customHeight="1" x14ac:dyDescent="0.35">
      <c r="A2" s="14" t="s">
        <v>17</v>
      </c>
      <c r="B2" s="177" t="s">
        <v>18</v>
      </c>
      <c r="C2" s="177"/>
      <c r="E2" s="8"/>
      <c r="F2" s="8"/>
    </row>
    <row r="3" spans="1:6" s="19" customFormat="1" ht="9" customHeight="1" x14ac:dyDescent="0.35">
      <c r="B3" s="20"/>
      <c r="C3" s="20"/>
      <c r="D3" s="20"/>
      <c r="E3" s="20"/>
      <c r="F3" s="20"/>
    </row>
    <row r="4" spans="1:6" s="81" customFormat="1" ht="30" customHeight="1" x14ac:dyDescent="0.35">
      <c r="A4" s="81" t="s">
        <v>384</v>
      </c>
      <c r="B4" s="82"/>
      <c r="C4" s="82"/>
      <c r="D4" s="83"/>
      <c r="E4" s="82"/>
      <c r="F4" s="82"/>
    </row>
    <row r="5" spans="1:6" s="84" customFormat="1" ht="28.4" customHeight="1" x14ac:dyDescent="0.35">
      <c r="A5" s="84" t="str">
        <f>B2</f>
        <v>United Kingdom</v>
      </c>
      <c r="B5" s="85"/>
      <c r="C5" s="85"/>
      <c r="D5" s="85"/>
      <c r="E5" s="85"/>
    </row>
    <row r="6" spans="1:6" ht="31" x14ac:dyDescent="0.35">
      <c r="A6" s="166" t="s">
        <v>385</v>
      </c>
      <c r="B6" s="87" t="s">
        <v>45</v>
      </c>
      <c r="E6" s="101"/>
    </row>
    <row r="7" spans="1:6" ht="17.5" x14ac:dyDescent="0.35">
      <c r="A7" s="134" t="s">
        <v>386</v>
      </c>
      <c r="B7" s="88" t="str" cm="1">
        <f t="array" ref="B7">SUBSTITUTE( INDEX(Table17[Total_Display_Suppressed], MATCH(1,(Table17[Question]=$A$4)*(Table17[Q9_AreaOfWork]=$B$2)*(Table17[Q8_TypeDentalcareProvided_Grouped]= "All" )*(Table17[Question_Answers]= A7 ),0)),"'", "")</f>
        <v>14.2%</v>
      </c>
      <c r="E7" s="28"/>
    </row>
    <row r="8" spans="1:6" ht="17.5" x14ac:dyDescent="0.35">
      <c r="A8" s="134" t="s">
        <v>387</v>
      </c>
      <c r="B8" s="88" t="str" cm="1">
        <f t="array" ref="B8">SUBSTITUTE( INDEX(Table17[Total_Display_Suppressed], MATCH(1,(Table17[Question]=$A$4)*(Table17[Q9_AreaOfWork]=$B$2)*(Table17[Q8_TypeDentalcareProvided_Grouped]= "All" )*(Table17[Question_Answers]= A8 ),0)),"'", "")</f>
        <v>26.5%</v>
      </c>
      <c r="D8" s="18"/>
      <c r="E8" s="30"/>
    </row>
    <row r="9" spans="1:6" ht="17.5" x14ac:dyDescent="0.35">
      <c r="A9" s="134" t="s">
        <v>388</v>
      </c>
      <c r="B9" s="88" t="str" cm="1">
        <f t="array" ref="B9">SUBSTITUTE( INDEX(Table17[Total_Display_Suppressed], MATCH(1,(Table17[Question]=$A$4)*(Table17[Q9_AreaOfWork]=$B$2)*(Table17[Q8_TypeDentalcareProvided_Grouped]= "All" )*(Table17[Question_Answers]= A9 ),0)),"'", "")</f>
        <v>22.4%</v>
      </c>
      <c r="E9" s="8"/>
    </row>
    <row r="10" spans="1:6" ht="17.5" x14ac:dyDescent="0.35">
      <c r="A10" s="134" t="s">
        <v>389</v>
      </c>
      <c r="B10" s="88" t="str" cm="1">
        <f t="array" ref="B10">SUBSTITUTE( INDEX(Table17[Total_Display_Suppressed], MATCH(1,(Table17[Question]=$A$4)*(Table17[Q9_AreaOfWork]=$B$2)*(Table17[Q8_TypeDentalcareProvided_Grouped]= "All" )*(Table17[Question_Answers]= A10 ),0)),"'", "")</f>
        <v>14.3%</v>
      </c>
      <c r="E10" s="8"/>
    </row>
    <row r="11" spans="1:6" ht="17.5" x14ac:dyDescent="0.35">
      <c r="A11" s="134" t="s">
        <v>390</v>
      </c>
      <c r="B11" s="88" t="str" cm="1">
        <f t="array" ref="B11">SUBSTITUTE( INDEX(Table17[Total_Display_Suppressed], MATCH(1,(Table17[Question]=$A$4)*(Table17[Q9_AreaOfWork]=$B$2)*(Table17[Q8_TypeDentalcareProvided_Grouped]= "All" )*(Table17[Question_Answers]= A11 ),0)),"'", "")</f>
        <v>19.7%</v>
      </c>
      <c r="E11" s="8"/>
    </row>
    <row r="12" spans="1:6" ht="17.5" x14ac:dyDescent="0.35">
      <c r="A12" s="134" t="s">
        <v>391</v>
      </c>
      <c r="B12" s="88" t="str" cm="1">
        <f t="array" ref="B12">SUBSTITUTE( INDEX(Table17[Total_Display_Suppressed], MATCH(1,(Table17[Question]=$A$4)*(Table17[Q9_AreaOfWork]=$B$2)*(Table17[Q8_TypeDentalcareProvided_Grouped]= "All" )*(Table17[Question_Answers]= A12 ),0)),"'", "")</f>
        <v>0.1%</v>
      </c>
      <c r="E12" s="8"/>
    </row>
    <row r="13" spans="1:6" ht="17.5" x14ac:dyDescent="0.35">
      <c r="A13" s="134" t="s">
        <v>71</v>
      </c>
      <c r="B13" s="88" t="str" cm="1">
        <f t="array" ref="B13">SUBSTITUTE( INDEX(Table17[Total_Display_Suppressed], MATCH(1,(Table17[Question]=$A$4)*(Table17[Q9_AreaOfWork]=$B$2)*(Table17[Q8_TypeDentalcareProvided_Grouped]= "All" )*(Table17[Question_Answers]= A13 ),0)),"'", "")</f>
        <v>1.4%</v>
      </c>
      <c r="E13" s="8"/>
    </row>
    <row r="14" spans="1:6" ht="17.5" x14ac:dyDescent="0.35">
      <c r="A14" s="134" t="s">
        <v>26</v>
      </c>
      <c r="B14" s="88" t="str" cm="1">
        <f t="array" ref="B14">SUBSTITUTE( INDEX(Table17[Total_Display_Suppressed], MATCH(1,(Table17[Question]=$A$4)*(Table17[Q9_AreaOfWork]=$B$2)*(Table17[Q8_TypeDentalcareProvided_Grouped]= "All" )*(Table17[Question_Answers]= A14 ),0)),"'", "")</f>
        <v>1.4%</v>
      </c>
      <c r="E14" s="8"/>
    </row>
    <row r="15" spans="1:6" ht="17.5" x14ac:dyDescent="0.35">
      <c r="A15" s="89" t="s">
        <v>27</v>
      </c>
      <c r="B15" s="90" t="str" cm="1">
        <f t="array" ref="B15">SUBSTITUTE( INDEX(Table17[Total_Display_Suppressed], MATCH(1,(Table17[Question]=$A$4)*(Table17[Q9_AreaOfWork]=$B$2)*(Table17[Q8_TypeDentalcareProvided_Grouped]= "All" )*(Table17[Question_Answers]= A15 ),0)),"'", "")</f>
        <v>32356</v>
      </c>
      <c r="C15" s="33"/>
      <c r="E15" s="8"/>
    </row>
    <row r="16" spans="1:6" s="36" customFormat="1" ht="36" customHeight="1" x14ac:dyDescent="0.35">
      <c r="A16" s="36" t="s">
        <v>28</v>
      </c>
      <c r="B16" s="17"/>
      <c r="C16" s="92"/>
      <c r="D16" s="92"/>
      <c r="E16" s="92"/>
    </row>
    <row r="17" spans="1:6" s="13" customFormat="1" ht="15.5" x14ac:dyDescent="0.35">
      <c r="A17" s="98" t="s">
        <v>392</v>
      </c>
      <c r="B17" s="97" t="s">
        <v>30</v>
      </c>
      <c r="C17" s="97" t="s">
        <v>50</v>
      </c>
      <c r="D17" s="97" t="s">
        <v>32</v>
      </c>
      <c r="E17" s="97" t="s">
        <v>33</v>
      </c>
      <c r="F17" s="167"/>
    </row>
    <row r="18" spans="1:6" ht="17.5" x14ac:dyDescent="0.35">
      <c r="A18" s="168" t="s">
        <v>386</v>
      </c>
      <c r="B18" s="88" t="str" cm="1">
        <f t="array" ref="B18">SUBSTITUTE( INDEX(Table17[Clinical_Display_Suppressed], MATCH(1,(Table17[Question]=$A$4)*(Table17[Q9_AreaOfWork]=$B$2)*(Table17[Q8_TypeDentalcareProvided_Grouped]= "All" )*(Table17[Question_Answers]= A7 ),0)),"'", "")</f>
        <v>13.3%</v>
      </c>
      <c r="C18" s="88" t="str" cm="1">
        <f t="array" ref="C18">SUBSTITUTE( INDEX(Table17[Non_Display_Suppressed], MATCH(1,(Table17[Question]=$A$4)*(Table17[Q9_AreaOfWork]=$B$2)*(Table17[Q8_TypeDentalcareProvided_Grouped]= "All" )*(Table17[Question_Answers]= A7 ),0)),"'", "")</f>
        <v>25.6%</v>
      </c>
      <c r="D18" s="88" t="str" cm="1">
        <f t="array" ref="D18">SUBSTITUTE( INDEX(Table17[Mix_Display_Suppressed], MATCH(1,(Table17[Question]=$A$4)*(Table17[Q9_AreaOfWork]=$B$2)*(Table17[Q8_TypeDentalcareProvided_Grouped]= "All" )*(Table17[Question_Answers]= A7 ),0)),"'", "")</f>
        <v>20.8%</v>
      </c>
      <c r="E18" s="88" t="str" cm="1">
        <f t="array" ref="E18">SUBSTITUTE( INDEX(Table17[Other_Display_Suppressed], MATCH(1,(Table17[Question]=$A$4)*(Table17[Q9_AreaOfWork]=$B$2)*(Table17[Q8_TypeDentalcareProvided_Grouped]= "All" )*(Table17[Question_Answers]= A7 ),0)),"'", "")</f>
        <v>4.5%</v>
      </c>
      <c r="F18" s="169"/>
    </row>
    <row r="19" spans="1:6" ht="17.5" x14ac:dyDescent="0.35">
      <c r="A19" s="168" t="s">
        <v>387</v>
      </c>
      <c r="B19" s="88" t="str" cm="1">
        <f t="array" ref="B19">SUBSTITUTE( INDEX(Table17[Clinical_Display_Suppressed], MATCH(1,(Table17[Question]=$A$4)*(Table17[Q9_AreaOfWork]=$B$2)*(Table17[Q8_TypeDentalcareProvided_Grouped]= "All" )*(Table17[Question_Answers]= A8 ),0)),"'", "")</f>
        <v>28.6%</v>
      </c>
      <c r="C19" s="88" t="str" cm="1">
        <f t="array" ref="C19">SUBSTITUTE( INDEX(Table17[Non_Display_Suppressed], MATCH(1,(Table17[Question]=$A$4)*(Table17[Q9_AreaOfWork]=$B$2)*(Table17[Q8_TypeDentalcareProvided_Grouped]= "All" )*(Table17[Question_Answers]= A8 ),0)),"'", "")</f>
        <v>9.4%</v>
      </c>
      <c r="D19" s="88" t="str" cm="1">
        <f t="array" ref="D19">SUBSTITUTE( INDEX(Table17[Mix_Display_Suppressed], MATCH(1,(Table17[Question]=$A$4)*(Table17[Q9_AreaOfWork]=$B$2)*(Table17[Q8_TypeDentalcareProvided_Grouped]= "All" )*(Table17[Question_Answers]= A8 ),0)),"'", "")</f>
        <v>14.7%</v>
      </c>
      <c r="E19" s="88" t="str" cm="1">
        <f t="array" ref="E19">SUBSTITUTE( INDEX(Table17[Other_Display_Suppressed], MATCH(1,(Table17[Question]=$A$4)*(Table17[Q9_AreaOfWork]=$B$2)*(Table17[Q8_TypeDentalcareProvided_Grouped]= "All" )*(Table17[Question_Answers]= A8 ),0)),"'", "")</f>
        <v>13.9%</v>
      </c>
    </row>
    <row r="20" spans="1:6" ht="17.5" x14ac:dyDescent="0.35">
      <c r="A20" s="168" t="s">
        <v>388</v>
      </c>
      <c r="B20" s="88" t="str" cm="1">
        <f t="array" ref="B20">SUBSTITUTE( INDEX(Table17[Clinical_Display_Suppressed], MATCH(1,(Table17[Question]=$A$4)*(Table17[Q9_AreaOfWork]=$B$2)*(Table17[Q8_TypeDentalcareProvided_Grouped]= "All" )*(Table17[Question_Answers]= A9 ),0)),"'", "")</f>
        <v>22.5%</v>
      </c>
      <c r="C20" s="88" t="str" cm="1">
        <f t="array" ref="C20">SUBSTITUTE( INDEX(Table17[Non_Display_Suppressed], MATCH(1,(Table17[Question]=$A$4)*(Table17[Q9_AreaOfWork]=$B$2)*(Table17[Q8_TypeDentalcareProvided_Grouped]= "All" )*(Table17[Question_Answers]= A9 ),0)),"'", "")</f>
        <v>13.4%</v>
      </c>
      <c r="D20" s="88" t="str" cm="1">
        <f t="array" ref="D20">SUBSTITUTE( INDEX(Table17[Mix_Display_Suppressed], MATCH(1,(Table17[Question]=$A$4)*(Table17[Q9_AreaOfWork]=$B$2)*(Table17[Q8_TypeDentalcareProvided_Grouped]= "All" )*(Table17[Question_Answers]= A9 ),0)),"'", "")</f>
        <v>25.7%</v>
      </c>
      <c r="E20" s="88" t="str" cm="1">
        <f t="array" ref="E20">SUBSTITUTE( INDEX(Table17[Other_Display_Suppressed], MATCH(1,(Table17[Question]=$A$4)*(Table17[Q9_AreaOfWork]=$B$2)*(Table17[Q8_TypeDentalcareProvided_Grouped]= "All" )*(Table17[Question_Answers]= A9 ),0)),"'", "")</f>
        <v>13.9%</v>
      </c>
    </row>
    <row r="21" spans="1:6" ht="17.5" x14ac:dyDescent="0.35">
      <c r="A21" s="168" t="s">
        <v>389</v>
      </c>
      <c r="B21" s="88" t="str" cm="1">
        <f t="array" ref="B21">SUBSTITUTE( INDEX(Table17[Clinical_Display_Suppressed], MATCH(1,(Table17[Question]=$A$4)*(Table17[Q9_AreaOfWork]=$B$2)*(Table17[Q8_TypeDentalcareProvided_Grouped]= "All" )*(Table17[Question_Answers]= A10 ),0)),"'", "")</f>
        <v>14.8%</v>
      </c>
      <c r="C21" s="88" t="str" cm="1">
        <f t="array" ref="C21">SUBSTITUTE( INDEX(Table17[Non_Display_Suppressed], MATCH(1,(Table17[Question]=$A$4)*(Table17[Q9_AreaOfWork]=$B$2)*(Table17[Q8_TypeDentalcareProvided_Grouped]= "All" )*(Table17[Question_Answers]= A10 ),0)),"'", "")</f>
        <v>10.2%</v>
      </c>
      <c r="D21" s="88" t="str" cm="1">
        <f t="array" ref="D21">SUBSTITUTE( INDEX(Table17[Mix_Display_Suppressed], MATCH(1,(Table17[Question]=$A$4)*(Table17[Q9_AreaOfWork]=$B$2)*(Table17[Q8_TypeDentalcareProvided_Grouped]= "All" )*(Table17[Question_Answers]= A10 ),0)),"'", "")</f>
        <v>12.8%</v>
      </c>
      <c r="E21" s="88" t="str" cm="1">
        <f t="array" ref="E21">SUBSTITUTE( INDEX(Table17[Other_Display_Suppressed], MATCH(1,(Table17[Question]=$A$4)*(Table17[Q9_AreaOfWork]=$B$2)*(Table17[Q8_TypeDentalcareProvided_Grouped]= "All" )*(Table17[Question_Answers]= A10 ),0)),"'", "")</f>
        <v>...</v>
      </c>
    </row>
    <row r="22" spans="1:6" ht="17.5" x14ac:dyDescent="0.35">
      <c r="A22" s="168" t="s">
        <v>390</v>
      </c>
      <c r="B22" s="88" t="str" cm="1">
        <f t="array" ref="B22">SUBSTITUTE( INDEX(Table17[Clinical_Display_Suppressed], MATCH(1,(Table17[Question]=$A$4)*(Table17[Q9_AreaOfWork]=$B$2)*(Table17[Q8_TypeDentalcareProvided_Grouped]= "All" )*(Table17[Question_Answers]= A11 ),0)),"'", "")</f>
        <v>19.6%</v>
      </c>
      <c r="C22" s="88" t="str" cm="1">
        <f t="array" ref="C22">SUBSTITUTE( INDEX(Table17[Non_Display_Suppressed], MATCH(1,(Table17[Question]=$A$4)*(Table17[Q9_AreaOfWork]=$B$2)*(Table17[Q8_TypeDentalcareProvided_Grouped]= "All" )*(Table17[Question_Answers]= A11 ),0)),"'", "")</f>
        <v>16.9%</v>
      </c>
      <c r="D22" s="88" t="str" cm="1">
        <f t="array" ref="D22">SUBSTITUTE( INDEX(Table17[Mix_Display_Suppressed], MATCH(1,(Table17[Question]=$A$4)*(Table17[Q9_AreaOfWork]=$B$2)*(Table17[Q8_TypeDentalcareProvided_Grouped]= "All" )*(Table17[Question_Answers]= A11 ),0)),"'", "")</f>
        <v>23.6%</v>
      </c>
      <c r="E22" s="88" t="str" cm="1">
        <f t="array" ref="E22">SUBSTITUTE( INDEX(Table17[Other_Display_Suppressed], MATCH(1,(Table17[Question]=$A$4)*(Table17[Q9_AreaOfWork]=$B$2)*(Table17[Q8_TypeDentalcareProvided_Grouped]= "All" )*(Table17[Question_Answers]= A11 ),0)),"'", "")</f>
        <v>10.5%</v>
      </c>
    </row>
    <row r="23" spans="1:6" ht="17.5" x14ac:dyDescent="0.35">
      <c r="A23" s="168" t="s">
        <v>391</v>
      </c>
      <c r="B23" s="88" t="str" cm="1">
        <f t="array" ref="B23">SUBSTITUTE( INDEX(Table17[Clinical_Display_Suppressed], MATCH(1,(Table17[Question]=$A$4)*(Table17[Q9_AreaOfWork]=$B$2)*(Table17[Q8_TypeDentalcareProvided_Grouped]= "All" )*(Table17[Question_Answers]= A12 ),0)),"'", "")</f>
        <v>0.1%</v>
      </c>
      <c r="C23" s="88" t="str" cm="1">
        <f t="array" ref="C23">SUBSTITUTE( INDEX(Table17[Non_Display_Suppressed], MATCH(1,(Table17[Question]=$A$4)*(Table17[Q9_AreaOfWork]=$B$2)*(Table17[Q8_TypeDentalcareProvided_Grouped]= "All" )*(Table17[Question_Answers]= A12 ),0)),"'", "")</f>
        <v>...</v>
      </c>
      <c r="D23" s="88" t="str" cm="1">
        <f t="array" ref="D23">SUBSTITUTE( INDEX(Table17[Mix_Display_Suppressed], MATCH(1,(Table17[Question]=$A$4)*(Table17[Q9_AreaOfWork]=$B$2)*(Table17[Q8_TypeDentalcareProvided_Grouped]= "All" )*(Table17[Question_Answers]= A12 ),0)),"'", "")</f>
        <v>...</v>
      </c>
      <c r="E23" s="88" t="str" cm="1">
        <f t="array" ref="E23">SUBSTITUTE( INDEX(Table17[Other_Display_Suppressed], MATCH(1,(Table17[Question]=$A$4)*(Table17[Q9_AreaOfWork]=$B$2)*(Table17[Q8_TypeDentalcareProvided_Grouped]= "All" )*(Table17[Question_Answers]= A12 ),0)),"'", "")</f>
        <v>...</v>
      </c>
    </row>
    <row r="24" spans="1:6" ht="17.5" x14ac:dyDescent="0.35">
      <c r="A24" s="168" t="s">
        <v>71</v>
      </c>
      <c r="B24" s="88" t="str" cm="1">
        <f t="array" ref="B24">SUBSTITUTE( INDEX(Table17[Clinical_Display_Suppressed], MATCH(1,(Table17[Question]=$A$4)*(Table17[Q9_AreaOfWork]=$B$2)*(Table17[Q8_TypeDentalcareProvided_Grouped]= "All" )*(Table17[Question_Answers]= A13 ),0)),"'", "")</f>
        <v>0.5%</v>
      </c>
      <c r="C24" s="88" t="str" cm="1">
        <f t="array" ref="C24">SUBSTITUTE( INDEX(Table17[Non_Display_Suppressed], MATCH(1,(Table17[Question]=$A$4)*(Table17[Q9_AreaOfWork]=$B$2)*(Table17[Q8_TypeDentalcareProvided_Grouped]= "All" )*(Table17[Question_Answers]= A13 ),0)),"'", "")</f>
        <v>22.7%</v>
      </c>
      <c r="D24" s="88" t="str" cm="1">
        <f t="array" ref="D24">SUBSTITUTE( INDEX(Table17[Mix_Display_Suppressed], MATCH(1,(Table17[Question]=$A$4)*(Table17[Q9_AreaOfWork]=$B$2)*(Table17[Q8_TypeDentalcareProvided_Grouped]= "All" )*(Table17[Question_Answers]= A13 ),0)),"'", "")</f>
        <v>1.3%</v>
      </c>
      <c r="E24" s="88" t="str" cm="1">
        <f t="array" ref="E24">SUBSTITUTE( INDEX(Table17[Other_Display_Suppressed], MATCH(1,(Table17[Question]=$A$4)*(Table17[Q9_AreaOfWork]=$B$2)*(Table17[Q8_TypeDentalcareProvided_Grouped]= "All" )*(Table17[Question_Answers]= A13 ),0)),"'", "")</f>
        <v>10.9%</v>
      </c>
    </row>
    <row r="25" spans="1:6" ht="17.5" x14ac:dyDescent="0.35">
      <c r="A25" s="168" t="s">
        <v>26</v>
      </c>
      <c r="B25" s="88" t="str" cm="1">
        <f t="array" ref="B25">SUBSTITUTE( INDEX(Table17[Clinical_Display_Suppressed], MATCH(1,(Table17[Question]=$A$4)*(Table17[Q9_AreaOfWork]=$B$2)*(Table17[Q8_TypeDentalcareProvided_Grouped]= "All" )*(Table17[Question_Answers]= A14 ),0)),"'", "")</f>
        <v>0.7%</v>
      </c>
      <c r="C25" s="88" t="str" cm="1">
        <f t="array" ref="C25">SUBSTITUTE( INDEX(Table17[Non_Display_Suppressed], MATCH(1,(Table17[Question]=$A$4)*(Table17[Q9_AreaOfWork]=$B$2)*(Table17[Q8_TypeDentalcareProvided_Grouped]= "All" )*(Table17[Question_Answers]= A14 ),0)),"'", "")</f>
        <v>...</v>
      </c>
      <c r="D25" s="88" t="str" cm="1">
        <f t="array" ref="D25">SUBSTITUTE( INDEX(Table17[Mix_Display_Suppressed], MATCH(1,(Table17[Question]=$A$4)*(Table17[Q9_AreaOfWork]=$B$2)*(Table17[Q8_TypeDentalcareProvided_Grouped]= "All" )*(Table17[Question_Answers]= A14 ),0)),"'", "")</f>
        <v>...</v>
      </c>
      <c r="E25" s="88" t="str" cm="1">
        <f t="array" ref="E25">SUBSTITUTE( INDEX(Table17[Other_Display_Suppressed], MATCH(1,(Table17[Question]=$A$4)*(Table17[Q9_AreaOfWork]=$B$2)*(Table17[Q8_TypeDentalcareProvided_Grouped]= "All" )*(Table17[Question_Answers]= A14 ),0)),"'", "")</f>
        <v>42.2%</v>
      </c>
    </row>
    <row r="26" spans="1:6" ht="17.5" x14ac:dyDescent="0.35">
      <c r="A26" s="89" t="s">
        <v>27</v>
      </c>
      <c r="B26" s="90" t="str" cm="1">
        <f t="array" ref="B26">SUBSTITUTE( INDEX(Table17[Clinical_Display_Suppressed], MATCH(1,(Table17[Question]=$A$4)*(Table17[Q9_AreaOfWork]=$B$2)*(Table17[Q8_TypeDentalcareProvided_Grouped]= "All" )*(Table17[Question_Answers]= A15 ),0)),"'", "")</f>
        <v>27819</v>
      </c>
      <c r="C26" s="90" t="str" cm="1">
        <f t="array" ref="C26">SUBSTITUTE( INDEX(Table17[Non_Display_Suppressed], MATCH(1,(Table17[Question]=$A$4)*(Table17[Q9_AreaOfWork]=$B$2)*(Table17[Q8_TypeDentalcareProvided_Grouped]= "All" )*(Table17[Question_Answers]= A15 ),0)),"'", "")</f>
        <v>964</v>
      </c>
      <c r="D26" s="90" t="str" cm="1">
        <f t="array" ref="D26">SUBSTITUTE( INDEX(Table17[Mix_Display_Suppressed], MATCH(1,(Table17[Question]=$A$4)*(Table17[Q9_AreaOfWork]=$B$2)*(Table17[Q8_TypeDentalcareProvided_Grouped]= "All" )*(Table17[Question_Answers]= A15 ),0)),"'", "")</f>
        <v>3042</v>
      </c>
      <c r="E26" s="90" t="str" cm="1">
        <f t="array" ref="E26">SUBSTITUTE( INDEX(Table17[Other_Display_Suppressed], MATCH(1,(Table17[Question]=$A$4)*(Table17[Q9_AreaOfWork]=$B$2)*(Table17[Q8_TypeDentalcareProvided_Grouped]= "All" )*(Table17[Question_Answers]= A15 ),0)),"'", "")</f>
        <v>531</v>
      </c>
      <c r="F26" s="112"/>
    </row>
    <row r="27" spans="1:6" s="36" customFormat="1" ht="36" customHeight="1" x14ac:dyDescent="0.35">
      <c r="A27" s="36" t="s">
        <v>28</v>
      </c>
      <c r="B27" s="17"/>
      <c r="C27" s="17"/>
      <c r="D27" s="17"/>
      <c r="E27" s="17"/>
    </row>
    <row r="28" spans="1:6" ht="15.5" x14ac:dyDescent="0.35">
      <c r="A28" s="43" t="s">
        <v>37</v>
      </c>
      <c r="E28" s="8"/>
    </row>
    <row r="29" spans="1:6" ht="15.5" x14ac:dyDescent="0.35">
      <c r="A29" s="18" t="s">
        <v>38</v>
      </c>
      <c r="E29" s="8"/>
    </row>
    <row r="30" spans="1:6" ht="15.5" x14ac:dyDescent="0.35">
      <c r="A30" s="18" t="s">
        <v>39</v>
      </c>
      <c r="E30" s="8"/>
    </row>
    <row r="31" spans="1:6" ht="22" customHeight="1" x14ac:dyDescent="0.35">
      <c r="A31" s="44" t="s">
        <v>40</v>
      </c>
      <c r="E31" s="8"/>
    </row>
    <row r="32" spans="1:6" ht="35.5" customHeight="1" x14ac:dyDescent="0.35">
      <c r="A32" s="18" t="s">
        <v>41</v>
      </c>
      <c r="E32" s="8"/>
    </row>
    <row r="33" spans="1:1" s="17" customFormat="1" ht="15.5" x14ac:dyDescent="0.35">
      <c r="A33" s="101" t="s">
        <v>14</v>
      </c>
    </row>
    <row r="34" spans="1:1" s="17" customFormat="1" ht="15.5" x14ac:dyDescent="0.35">
      <c r="A34" s="28" t="s">
        <v>15</v>
      </c>
    </row>
    <row r="35" spans="1:1" s="17" customFormat="1" ht="15.5" x14ac:dyDescent="0.35">
      <c r="A35" s="30" t="s">
        <v>16</v>
      </c>
    </row>
  </sheetData>
  <sheetProtection algorithmName="SHA-512" hashValue="I6yGWHdAKpf3+PIpex3klXSe7xs5riZq4dXrgVLbKBDrNE5iDJF3VA2ktlmq+oAIQO9Kia36qcac0hhXrs6IAQ==" saltValue="0+SHegQV6i86QdrRdSiBXw==" spinCount="100000" sheet="1" objects="1" scenarios="1" selectLockedCells="1"/>
  <mergeCells count="1">
    <mergeCell ref="B2:C2"/>
  </mergeCells>
  <pageMargins left="0.7" right="0.7" top="0.75" bottom="0.75" header="0.3" footer="0.3"/>
  <pageSetup paperSize="9" orientation="portrait" verticalDpi="0"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5E05AB16-F260-468E-BE5B-F718C67597F1}">
          <x14:formula1>
            <xm:f>'Master Data'!$A$2:$A$8</xm:f>
          </x14:formula1>
          <xm:sqref>B2:C2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E8DB8-962C-46E3-8A60-885CDBE77300}">
  <sheetPr>
    <tabColor theme="9" tint="0.59999389629810485"/>
  </sheetPr>
  <dimension ref="A1:EH160"/>
  <sheetViews>
    <sheetView showGridLines="0" zoomScale="85" zoomScaleNormal="85" workbookViewId="0">
      <selection activeCell="J36" sqref="J36"/>
    </sheetView>
  </sheetViews>
  <sheetFormatPr defaultColWidth="8.54296875" defaultRowHeight="15.5" x14ac:dyDescent="0.35"/>
  <cols>
    <col min="1" max="1" width="23.81640625" style="44" customWidth="1"/>
    <col min="2" max="2" width="32.1796875" style="8" customWidth="1"/>
    <col min="3" max="3" width="26.1796875" style="8" customWidth="1"/>
    <col min="4" max="5" width="19.1796875" style="8" customWidth="1"/>
    <col min="6" max="6" width="34.1796875" style="18" customWidth="1"/>
    <col min="7" max="7" width="26.81640625" style="18" bestFit="1" customWidth="1"/>
    <col min="8" max="8" width="19.81640625" style="8" customWidth="1"/>
    <col min="9" max="16384" width="8.54296875" style="18"/>
  </cols>
  <sheetData>
    <row r="1" spans="1:138" ht="9" customHeight="1" x14ac:dyDescent="0.35">
      <c r="A1" s="18"/>
      <c r="F1" s="8"/>
      <c r="G1" s="8"/>
      <c r="H1" s="18"/>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row>
    <row r="2" spans="1:138" ht="21" customHeight="1" x14ac:dyDescent="0.35">
      <c r="A2" s="15" t="s">
        <v>384</v>
      </c>
      <c r="D2" s="18"/>
      <c r="E2" s="18"/>
      <c r="F2" s="8"/>
      <c r="G2" s="8"/>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row>
    <row r="3" spans="1:138" s="19" customFormat="1" ht="9" customHeight="1" x14ac:dyDescent="0.35">
      <c r="B3" s="20"/>
      <c r="C3" s="20"/>
      <c r="D3" s="20"/>
      <c r="E3" s="20"/>
      <c r="F3" s="20"/>
      <c r="G3" s="20"/>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row>
    <row r="4" spans="1:138" s="15" customFormat="1" ht="30" customHeight="1" x14ac:dyDescent="0.35">
      <c r="A4" s="15" t="s">
        <v>393</v>
      </c>
      <c r="B4" s="16"/>
      <c r="C4" s="16"/>
      <c r="D4" s="9"/>
      <c r="E4" s="16"/>
      <c r="F4" s="16"/>
      <c r="G4" s="16"/>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row>
    <row r="5" spans="1:138" s="21" customFormat="1" ht="28.4" customHeight="1" x14ac:dyDescent="0.35">
      <c r="A5" s="21" t="s">
        <v>18</v>
      </c>
      <c r="B5" s="22"/>
      <c r="C5" s="22"/>
      <c r="D5" s="22"/>
      <c r="E5" s="22"/>
      <c r="G5" s="22"/>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row>
    <row r="6" spans="1:138" ht="24" customHeight="1" x14ac:dyDescent="0.35">
      <c r="A6" s="61" t="s">
        <v>82</v>
      </c>
      <c r="B6" s="62" t="s">
        <v>83</v>
      </c>
      <c r="C6" s="62" t="s">
        <v>84</v>
      </c>
      <c r="D6" s="62" t="s">
        <v>29</v>
      </c>
      <c r="E6" s="62" t="s">
        <v>34</v>
      </c>
      <c r="F6" s="62" t="s">
        <v>35</v>
      </c>
      <c r="G6" s="62" t="s">
        <v>33</v>
      </c>
      <c r="H6" s="63"/>
    </row>
    <row r="7" spans="1:138" x14ac:dyDescent="0.35">
      <c r="A7" s="51" t="s">
        <v>87</v>
      </c>
      <c r="B7" s="51" t="s">
        <v>88</v>
      </c>
      <c r="C7" s="53" t="s">
        <v>42</v>
      </c>
      <c r="D7" s="52" t="str" cm="1">
        <f t="array" ref="D7">IFERROR(SUBSTITUTE( INDEX(Table2[Q9_NHS_Display_Suppressed], MATCH( 1,(Table2[Question]=$A$2)*(Table2[Postcode_Area]= Table25044562[[#This Row],[Postcode Area]] ),0)),"'", ""), "")</f>
        <v>125</v>
      </c>
      <c r="E7" s="52" t="str" cm="1">
        <f t="array" ref="E7">IFERROR(SUBSTITUTE( INDEX(Table2[Q9_Private_Display_Suppressed], MATCH( 1,(Table2[Question]=$A$2)*(Table2[Postcode_Area]= Table25044562[[#This Row],[Postcode Area]] ),0)),"'", ""),"")</f>
        <v>37</v>
      </c>
      <c r="F7" s="52" t="str" cm="1">
        <f t="array" ref="F7">IFERROR(SUBSTITUTE( INDEX(Table2[Q9_Mix_Display_Suppressed], MATCH( 1,(Table2[Question]=$A$2)*(Table2[Postcode_Area]= Table25044562[[#This Row],[Postcode Area]] ),0)),"'", ""),"")</f>
        <v>63</v>
      </c>
      <c r="G7" s="52" t="str" cm="1">
        <f t="array" ref="G7">IFERROR(SUBSTITUTE( INDEX(Table2[Q9_Other_Display_Suppressed], MATCH( 1,(Table2[Question]=$A$2)*(Table2[Postcode_Area]= Table25044562[[#This Row],[Postcode Area]] ),0)),"'", ""),"")</f>
        <v>...</v>
      </c>
      <c r="H7" s="59"/>
    </row>
    <row r="8" spans="1:138" x14ac:dyDescent="0.35">
      <c r="A8" s="53" t="s">
        <v>89</v>
      </c>
      <c r="B8" s="53" t="s">
        <v>90</v>
      </c>
      <c r="C8" s="53" t="s">
        <v>91</v>
      </c>
      <c r="D8" s="52" t="str" cm="1">
        <f t="array" ref="D8">IFERROR(SUBSTITUTE( INDEX(Table2[Q9_NHS_Display_Suppressed], MATCH( 1,(Table2[Question]=$A$2)*(Table2[Postcode_Area]= Table25044562[[#This Row],[Postcode Area]] ),0)),"'", ""), "")</f>
        <v>15</v>
      </c>
      <c r="E8" s="52" t="str" cm="1">
        <f t="array" ref="E8">IFERROR(SUBSTITUTE( INDEX(Table2[Q9_Private_Display_Suppressed], MATCH( 1,(Table2[Question]=$A$2)*(Table2[Postcode_Area]= Table25044562[[#This Row],[Postcode Area]] ),0)),"'", ""),"")</f>
        <v>44</v>
      </c>
      <c r="F8" s="52" t="str" cm="1">
        <f t="array" ref="F8">IFERROR(SUBSTITUTE( INDEX(Table2[Q9_Mix_Display_Suppressed], MATCH( 1,(Table2[Question]=$A$2)*(Table2[Postcode_Area]= Table25044562[[#This Row],[Postcode Area]] ),0)),"'", ""),"")</f>
        <v>22</v>
      </c>
      <c r="G8" s="52" t="str" cm="1">
        <f t="array" ref="G8">IFERROR(SUBSTITUTE( INDEX(Table2[Q9_Other_Display_Suppressed], MATCH( 1,(Table2[Question]=$A$2)*(Table2[Postcode_Area]= Table25044562[[#This Row],[Postcode Area]] ),0)),"'", ""),"")</f>
        <v/>
      </c>
      <c r="H8" s="59"/>
    </row>
    <row r="9" spans="1:138" x14ac:dyDescent="0.35">
      <c r="A9" s="53" t="s">
        <v>92</v>
      </c>
      <c r="B9" s="53" t="s">
        <v>93</v>
      </c>
      <c r="C9" s="53" t="s">
        <v>94</v>
      </c>
      <c r="D9" s="52" t="str" cm="1">
        <f t="array" ref="D9">IFERROR(SUBSTITUTE( INDEX(Table2[Q9_NHS_Display_Suppressed], MATCH( 1,(Table2[Question]=$A$2)*(Table2[Postcode_Area]= Table25044562[[#This Row],[Postcode Area]] ),0)),"'", ""), "")</f>
        <v>303</v>
      </c>
      <c r="E9" s="52" t="str" cm="1">
        <f t="array" ref="E9">IFERROR(SUBSTITUTE( INDEX(Table2[Q9_Private_Display_Suppressed], MATCH( 1,(Table2[Question]=$A$2)*(Table2[Postcode_Area]= Table25044562[[#This Row],[Postcode Area]] ),0)),"'", ""),"")</f>
        <v>143</v>
      </c>
      <c r="F9" s="52" t="str" cm="1">
        <f t="array" ref="F9">IFERROR(SUBSTITUTE( INDEX(Table2[Q9_Mix_Display_Suppressed], MATCH( 1,(Table2[Question]=$A$2)*(Table2[Postcode_Area]= Table25044562[[#This Row],[Postcode Area]] ),0)),"'", ""),"")</f>
        <v>117</v>
      </c>
      <c r="G9" s="52" t="str" cm="1">
        <f t="array" ref="G9">IFERROR(SUBSTITUTE( INDEX(Table2[Q9_Other_Display_Suppressed], MATCH( 1,(Table2[Question]=$A$2)*(Table2[Postcode_Area]= Table25044562[[#This Row],[Postcode Area]] ),0)),"'", ""),"")</f>
        <v>6</v>
      </c>
      <c r="H9" s="59"/>
    </row>
    <row r="10" spans="1:138" x14ac:dyDescent="0.35">
      <c r="A10" s="53" t="s">
        <v>95</v>
      </c>
      <c r="B10" s="53" t="s">
        <v>96</v>
      </c>
      <c r="C10" s="53" t="s">
        <v>97</v>
      </c>
      <c r="D10" s="52" t="str" cm="1">
        <f t="array" ref="D10">IFERROR(SUBSTITUTE( INDEX(Table2[Q9_NHS_Display_Suppressed], MATCH( 1,(Table2[Question]=$A$2)*(Table2[Postcode_Area]= Table25044562[[#This Row],[Postcode Area]] ),0)),"'", ""), "")</f>
        <v>46</v>
      </c>
      <c r="E10" s="52" t="str" cm="1">
        <f t="array" ref="E10">IFERROR(SUBSTITUTE( INDEX(Table2[Q9_Private_Display_Suppressed], MATCH( 1,(Table2[Question]=$A$2)*(Table2[Postcode_Area]= Table25044562[[#This Row],[Postcode Area]] ),0)),"'", ""),"")</f>
        <v>90</v>
      </c>
      <c r="F10" s="52" t="str" cm="1">
        <f t="array" ref="F10">IFERROR(SUBSTITUTE( INDEX(Table2[Q9_Mix_Display_Suppressed], MATCH( 1,(Table2[Question]=$A$2)*(Table2[Postcode_Area]= Table25044562[[#This Row],[Postcode Area]] ),0)),"'", ""),"")</f>
        <v>29</v>
      </c>
      <c r="G10" s="52" t="str" cm="1">
        <f t="array" ref="G10">IFERROR(SUBSTITUTE( INDEX(Table2[Q9_Other_Display_Suppressed], MATCH( 1,(Table2[Question]=$A$2)*(Table2[Postcode_Area]= Table25044562[[#This Row],[Postcode Area]] ),0)),"'", ""),"")</f>
        <v/>
      </c>
      <c r="H10" s="59"/>
    </row>
    <row r="11" spans="1:138" x14ac:dyDescent="0.35">
      <c r="A11" s="53" t="s">
        <v>98</v>
      </c>
      <c r="B11" s="53" t="s">
        <v>99</v>
      </c>
      <c r="C11" s="53" t="s">
        <v>100</v>
      </c>
      <c r="D11" s="52" t="str" cm="1">
        <f t="array" ref="D11">IFERROR(SUBSTITUTE( INDEX(Table2[Q9_NHS_Display_Suppressed], MATCH( 1,(Table2[Question]=$A$2)*(Table2[Postcode_Area]= Table25044562[[#This Row],[Postcode Area]] ),0)),"'", ""), "")</f>
        <v>68</v>
      </c>
      <c r="E11" s="52" t="str" cm="1">
        <f t="array" ref="E11">IFERROR(SUBSTITUTE( INDEX(Table2[Q9_Private_Display_Suppressed], MATCH( 1,(Table2[Question]=$A$2)*(Table2[Postcode_Area]= Table25044562[[#This Row],[Postcode Area]] ),0)),"'", ""),"")</f>
        <v>51</v>
      </c>
      <c r="F11" s="52" t="str" cm="1">
        <f t="array" ref="F11">IFERROR(SUBSTITUTE( INDEX(Table2[Q9_Mix_Display_Suppressed], MATCH( 1,(Table2[Question]=$A$2)*(Table2[Postcode_Area]= Table25044562[[#This Row],[Postcode Area]] ),0)),"'", ""),"")</f>
        <v>29</v>
      </c>
      <c r="G11" s="52" t="str" cm="1">
        <f t="array" ref="G11">IFERROR(SUBSTITUTE( INDEX(Table2[Q9_Other_Display_Suppressed], MATCH( 1,(Table2[Question]=$A$2)*(Table2[Postcode_Area]= Table25044562[[#This Row],[Postcode Area]] ),0)),"'", ""),"")</f>
        <v>...</v>
      </c>
      <c r="H11" s="59"/>
    </row>
    <row r="12" spans="1:138" x14ac:dyDescent="0.35">
      <c r="A12" s="53" t="s">
        <v>101</v>
      </c>
      <c r="B12" s="53" t="s">
        <v>102</v>
      </c>
      <c r="C12" s="53" t="s">
        <v>100</v>
      </c>
      <c r="D12" s="52" t="str" cm="1">
        <f t="array" ref="D12">IFERROR(SUBSTITUTE( INDEX(Table2[Q9_NHS_Display_Suppressed], MATCH( 1,(Table2[Question]=$A$2)*(Table2[Postcode_Area]= Table25044562[[#This Row],[Postcode Area]] ),0)),"'", ""), "")</f>
        <v>76</v>
      </c>
      <c r="E12" s="52" t="str" cm="1">
        <f t="array" ref="E12">IFERROR(SUBSTITUTE( INDEX(Table2[Q9_Private_Display_Suppressed], MATCH( 1,(Table2[Question]=$A$2)*(Table2[Postcode_Area]= Table25044562[[#This Row],[Postcode Area]] ),0)),"'", ""),"")</f>
        <v>40</v>
      </c>
      <c r="F12" s="52" t="str" cm="1">
        <f t="array" ref="F12">IFERROR(SUBSTITUTE( INDEX(Table2[Q9_Mix_Display_Suppressed], MATCH( 1,(Table2[Question]=$A$2)*(Table2[Postcode_Area]= Table25044562[[#This Row],[Postcode Area]] ),0)),"'", ""),"")</f>
        <v>27</v>
      </c>
      <c r="G12" s="52" t="str" cm="1">
        <f t="array" ref="G12">IFERROR(SUBSTITUTE( INDEX(Table2[Q9_Other_Display_Suppressed], MATCH( 1,(Table2[Question]=$A$2)*(Table2[Postcode_Area]= Table25044562[[#This Row],[Postcode Area]] ),0)),"'", ""),"")</f>
        <v/>
      </c>
      <c r="H12" s="59"/>
    </row>
    <row r="13" spans="1:138" x14ac:dyDescent="0.35">
      <c r="A13" s="53" t="s">
        <v>103</v>
      </c>
      <c r="B13" s="53" t="s">
        <v>104</v>
      </c>
      <c r="C13" s="53" t="s">
        <v>97</v>
      </c>
      <c r="D13" s="52" t="str" cm="1">
        <f t="array" ref="D13">IFERROR(SUBSTITUTE( INDEX(Table2[Q9_NHS_Display_Suppressed], MATCH( 1,(Table2[Question]=$A$2)*(Table2[Postcode_Area]= Table25044562[[#This Row],[Postcode Area]] ),0)),"'", ""), "")</f>
        <v>59</v>
      </c>
      <c r="E13" s="52" t="str" cm="1">
        <f t="array" ref="E13">IFERROR(SUBSTITUTE( INDEX(Table2[Q9_Private_Display_Suppressed], MATCH( 1,(Table2[Question]=$A$2)*(Table2[Postcode_Area]= Table25044562[[#This Row],[Postcode Area]] ),0)),"'", ""),"")</f>
        <v>107</v>
      </c>
      <c r="F13" s="52" t="str" cm="1">
        <f t="array" ref="F13">IFERROR(SUBSTITUTE( INDEX(Table2[Q9_Mix_Display_Suppressed], MATCH( 1,(Table2[Question]=$A$2)*(Table2[Postcode_Area]= Table25044562[[#This Row],[Postcode Area]] ),0)),"'", ""),"")</f>
        <v>36</v>
      </c>
      <c r="G13" s="52" t="str" cm="1">
        <f t="array" ref="G13">IFERROR(SUBSTITUTE( INDEX(Table2[Q9_Other_Display_Suppressed], MATCH( 1,(Table2[Question]=$A$2)*(Table2[Postcode_Area]= Table25044562[[#This Row],[Postcode Area]] ),0)),"'", ""),"")</f>
        <v>...</v>
      </c>
      <c r="H13" s="59"/>
    </row>
    <row r="14" spans="1:138" x14ac:dyDescent="0.35">
      <c r="A14" s="53" t="s">
        <v>105</v>
      </c>
      <c r="B14" s="53" t="s">
        <v>106</v>
      </c>
      <c r="C14" s="53" t="s">
        <v>100</v>
      </c>
      <c r="D14" s="52" t="str" cm="1">
        <f t="array" ref="D14">IFERROR(SUBSTITUTE( INDEX(Table2[Q9_NHS_Display_Suppressed], MATCH( 1,(Table2[Question]=$A$2)*(Table2[Postcode_Area]= Table25044562[[#This Row],[Postcode Area]] ),0)),"'", ""), "")</f>
        <v>52</v>
      </c>
      <c r="E14" s="52" t="str" cm="1">
        <f t="array" ref="E14">IFERROR(SUBSTITUTE( INDEX(Table2[Q9_Private_Display_Suppressed], MATCH( 1,(Table2[Question]=$A$2)*(Table2[Postcode_Area]= Table25044562[[#This Row],[Postcode Area]] ),0)),"'", ""),"")</f>
        <v>24</v>
      </c>
      <c r="F14" s="52" t="str" cm="1">
        <f t="array" ref="F14">IFERROR(SUBSTITUTE( INDEX(Table2[Q9_Mix_Display_Suppressed], MATCH( 1,(Table2[Question]=$A$2)*(Table2[Postcode_Area]= Table25044562[[#This Row],[Postcode Area]] ),0)),"'", ""),"")</f>
        <v>18</v>
      </c>
      <c r="G14" s="52" t="str" cm="1">
        <f t="array" ref="G14">IFERROR(SUBSTITUTE( INDEX(Table2[Q9_Other_Display_Suppressed], MATCH( 1,(Table2[Question]=$A$2)*(Table2[Postcode_Area]= Table25044562[[#This Row],[Postcode Area]] ),0)),"'", ""),"")</f>
        <v/>
      </c>
      <c r="H14" s="59"/>
    </row>
    <row r="15" spans="1:138" x14ac:dyDescent="0.35">
      <c r="A15" s="53" t="s">
        <v>107</v>
      </c>
      <c r="B15" s="53" t="s">
        <v>108</v>
      </c>
      <c r="C15" s="53" t="s">
        <v>109</v>
      </c>
      <c r="D15" s="52" t="str" cm="1">
        <f t="array" ref="D15">IFERROR(SUBSTITUTE( INDEX(Table2[Q9_NHS_Display_Suppressed], MATCH( 1,(Table2[Question]=$A$2)*(Table2[Postcode_Area]= Table25044562[[#This Row],[Postcode Area]] ),0)),"'", ""), "")</f>
        <v>65</v>
      </c>
      <c r="E15" s="52" t="str" cm="1">
        <f t="array" ref="E15">IFERROR(SUBSTITUTE( INDEX(Table2[Q9_Private_Display_Suppressed], MATCH( 1,(Table2[Question]=$A$2)*(Table2[Postcode_Area]= Table25044562[[#This Row],[Postcode Area]] ),0)),"'", ""),"")</f>
        <v>145</v>
      </c>
      <c r="F15" s="52" t="str" cm="1">
        <f t="array" ref="F15">IFERROR(SUBSTITUTE( INDEX(Table2[Q9_Mix_Display_Suppressed], MATCH( 1,(Table2[Question]=$A$2)*(Table2[Postcode_Area]= Table25044562[[#This Row],[Postcode Area]] ),0)),"'", ""),"")</f>
        <v>56</v>
      </c>
      <c r="G15" s="52" t="str" cm="1">
        <f t="array" ref="G15">IFERROR(SUBSTITUTE( INDEX(Table2[Q9_Other_Display_Suppressed], MATCH( 1,(Table2[Question]=$A$2)*(Table2[Postcode_Area]= Table25044562[[#This Row],[Postcode Area]] ),0)),"'", ""),"")</f>
        <v>...</v>
      </c>
      <c r="H15" s="59"/>
    </row>
    <row r="16" spans="1:138" s="36" customFormat="1" x14ac:dyDescent="0.35">
      <c r="A16" s="53" t="s">
        <v>110</v>
      </c>
      <c r="B16" s="53" t="s">
        <v>111</v>
      </c>
      <c r="C16" s="53" t="s">
        <v>112</v>
      </c>
      <c r="D16" s="52" t="str" cm="1">
        <f t="array" ref="D16">IFERROR(SUBSTITUTE( INDEX(Table2[Q9_NHS_Display_Suppressed], MATCH( 1,(Table2[Question]=$A$2)*(Table2[Postcode_Area]= Table25044562[[#This Row],[Postcode Area]] ),0)),"'", ""), "")</f>
        <v>13</v>
      </c>
      <c r="E16" s="52" t="str" cm="1">
        <f t="array" ref="E16">IFERROR(SUBSTITUTE( INDEX(Table2[Q9_Private_Display_Suppressed], MATCH( 1,(Table2[Question]=$A$2)*(Table2[Postcode_Area]= Table25044562[[#This Row],[Postcode Area]] ),0)),"'", ""),"")</f>
        <v>55</v>
      </c>
      <c r="F16" s="52" t="str" cm="1">
        <f t="array" ref="F16">IFERROR(SUBSTITUTE( INDEX(Table2[Q9_Mix_Display_Suppressed], MATCH( 1,(Table2[Question]=$A$2)*(Table2[Postcode_Area]= Table25044562[[#This Row],[Postcode Area]] ),0)),"'", ""),"")</f>
        <v>33</v>
      </c>
      <c r="G16" s="52" t="str" cm="1">
        <f t="array" ref="G16">IFERROR(SUBSTITUTE( INDEX(Table2[Q9_Other_Display_Suppressed], MATCH( 1,(Table2[Question]=$A$2)*(Table2[Postcode_Area]= Table25044562[[#This Row],[Postcode Area]] ),0)),"'", ""),"")</f>
        <v/>
      </c>
      <c r="H16" s="59"/>
    </row>
    <row r="17" spans="1:8" s="13" customFormat="1" x14ac:dyDescent="0.35">
      <c r="A17" s="53" t="s">
        <v>113</v>
      </c>
      <c r="B17" s="53" t="s">
        <v>114</v>
      </c>
      <c r="C17" s="53" t="s">
        <v>97</v>
      </c>
      <c r="D17" s="52" t="str" cm="1">
        <f t="array" ref="D17">IFERROR(SUBSTITUTE( INDEX(Table2[Q9_NHS_Display_Suppressed], MATCH( 1,(Table2[Question]=$A$2)*(Table2[Postcode_Area]= Table25044562[[#This Row],[Postcode Area]] ),0)),"'", ""), "")</f>
        <v>146</v>
      </c>
      <c r="E17" s="52" t="str" cm="1">
        <f t="array" ref="E17">IFERROR(SUBSTITUTE( INDEX(Table2[Q9_Private_Display_Suppressed], MATCH( 1,(Table2[Question]=$A$2)*(Table2[Postcode_Area]= Table25044562[[#This Row],[Postcode Area]] ),0)),"'", ""),"")</f>
        <v>166</v>
      </c>
      <c r="F17" s="52" t="str" cm="1">
        <f t="array" ref="F17">IFERROR(SUBSTITUTE( INDEX(Table2[Q9_Mix_Display_Suppressed], MATCH( 1,(Table2[Question]=$A$2)*(Table2[Postcode_Area]= Table25044562[[#This Row],[Postcode Area]] ),0)),"'", ""),"")</f>
        <v>79</v>
      </c>
      <c r="G17" s="52" t="str" cm="1">
        <f t="array" ref="G17">IFERROR(SUBSTITUTE( INDEX(Table2[Q9_Other_Display_Suppressed], MATCH( 1,(Table2[Question]=$A$2)*(Table2[Postcode_Area]= Table25044562[[#This Row],[Postcode Area]] ),0)),"'", ""),"")</f>
        <v>...</v>
      </c>
      <c r="H17" s="59"/>
    </row>
    <row r="18" spans="1:8" x14ac:dyDescent="0.35">
      <c r="A18" s="53" t="s">
        <v>115</v>
      </c>
      <c r="B18" s="53" t="s">
        <v>116</v>
      </c>
      <c r="C18" s="53" t="s">
        <v>47</v>
      </c>
      <c r="D18" s="52" t="str" cm="1">
        <f t="array" ref="D18">IFERROR(SUBSTITUTE( INDEX(Table2[Q9_NHS_Display_Suppressed], MATCH( 1,(Table2[Question]=$A$2)*(Table2[Postcode_Area]= Table25044562[[#This Row],[Postcode Area]] ),0)),"'", ""), "")</f>
        <v>361</v>
      </c>
      <c r="E18" s="52" t="str" cm="1">
        <f t="array" ref="E18">IFERROR(SUBSTITUTE( INDEX(Table2[Q9_Private_Display_Suppressed], MATCH( 1,(Table2[Question]=$A$2)*(Table2[Postcode_Area]= Table25044562[[#This Row],[Postcode Area]] ),0)),"'", ""),"")</f>
        <v>280</v>
      </c>
      <c r="F18" s="52" t="str" cm="1">
        <f t="array" ref="F18">IFERROR(SUBSTITUTE( INDEX(Table2[Q9_Mix_Display_Suppressed], MATCH( 1,(Table2[Question]=$A$2)*(Table2[Postcode_Area]= Table25044562[[#This Row],[Postcode Area]] ),0)),"'", ""),"")</f>
        <v>239</v>
      </c>
      <c r="G18" s="52" t="str" cm="1">
        <f t="array" ref="G18">IFERROR(SUBSTITUTE( INDEX(Table2[Q9_Other_Display_Suppressed], MATCH( 1,(Table2[Question]=$A$2)*(Table2[Postcode_Area]= Table25044562[[#This Row],[Postcode Area]] ),0)),"'", ""),"")</f>
        <v>11</v>
      </c>
      <c r="H18" s="59"/>
    </row>
    <row r="19" spans="1:8" x14ac:dyDescent="0.35">
      <c r="A19" s="53" t="s">
        <v>117</v>
      </c>
      <c r="B19" s="53" t="s">
        <v>118</v>
      </c>
      <c r="C19" s="53" t="s">
        <v>100</v>
      </c>
      <c r="D19" s="52" t="str" cm="1">
        <f t="array" ref="D19">IFERROR(SUBSTITUTE( INDEX(Table2[Q9_NHS_Display_Suppressed], MATCH( 1,(Table2[Question]=$A$2)*(Table2[Postcode_Area]= Table25044562[[#This Row],[Postcode Area]] ),0)),"'", ""), "")</f>
        <v>44</v>
      </c>
      <c r="E19" s="52" t="str" cm="1">
        <f t="array" ref="E19">IFERROR(SUBSTITUTE( INDEX(Table2[Q9_Private_Display_Suppressed], MATCH( 1,(Table2[Question]=$A$2)*(Table2[Postcode_Area]= Table25044562[[#This Row],[Postcode Area]] ),0)),"'", ""),"")</f>
        <v>59</v>
      </c>
      <c r="F19" s="52" t="str" cm="1">
        <f t="array" ref="F19">IFERROR(SUBSTITUTE( INDEX(Table2[Q9_Mix_Display_Suppressed], MATCH( 1,(Table2[Question]=$A$2)*(Table2[Postcode_Area]= Table25044562[[#This Row],[Postcode Area]] ),0)),"'", ""),"")</f>
        <v>13</v>
      </c>
      <c r="G19" s="52" t="str" cm="1">
        <f t="array" ref="G19">IFERROR(SUBSTITUTE( INDEX(Table2[Q9_Other_Display_Suppressed], MATCH( 1,(Table2[Question]=$A$2)*(Table2[Postcode_Area]= Table25044562[[#This Row],[Postcode Area]] ),0)),"'", ""),"")</f>
        <v>...</v>
      </c>
      <c r="H19" s="59"/>
    </row>
    <row r="20" spans="1:8" x14ac:dyDescent="0.35">
      <c r="A20" s="53" t="s">
        <v>119</v>
      </c>
      <c r="B20" s="53" t="s">
        <v>120</v>
      </c>
      <c r="C20" s="53" t="s">
        <v>91</v>
      </c>
      <c r="D20" s="52" t="str" cm="1">
        <f t="array" ref="D20">IFERROR(SUBSTITUTE( INDEX(Table2[Q9_NHS_Display_Suppressed], MATCH( 1,(Table2[Question]=$A$2)*(Table2[Postcode_Area]= Table25044562[[#This Row],[Postcode Area]] ),0)),"'", ""), "")</f>
        <v>47</v>
      </c>
      <c r="E20" s="52" t="str" cm="1">
        <f t="array" ref="E20">IFERROR(SUBSTITUTE( INDEX(Table2[Q9_Private_Display_Suppressed], MATCH( 1,(Table2[Question]=$A$2)*(Table2[Postcode_Area]= Table25044562[[#This Row],[Postcode Area]] ),0)),"'", ""),"")</f>
        <v>75</v>
      </c>
      <c r="F20" s="52" t="str" cm="1">
        <f t="array" ref="F20">IFERROR(SUBSTITUTE( INDEX(Table2[Q9_Mix_Display_Suppressed], MATCH( 1,(Table2[Question]=$A$2)*(Table2[Postcode_Area]= Table25044562[[#This Row],[Postcode Area]] ),0)),"'", ""),"")</f>
        <v>27</v>
      </c>
      <c r="G20" s="52" t="str" cm="1">
        <f t="array" ref="G20">IFERROR(SUBSTITUTE( INDEX(Table2[Q9_Other_Display_Suppressed], MATCH( 1,(Table2[Question]=$A$2)*(Table2[Postcode_Area]= Table25044562[[#This Row],[Postcode Area]] ),0)),"'", ""),"")</f>
        <v>...</v>
      </c>
      <c r="H20" s="59"/>
    </row>
    <row r="21" spans="1:8" x14ac:dyDescent="0.35">
      <c r="A21" s="53" t="s">
        <v>121</v>
      </c>
      <c r="B21" s="53" t="s">
        <v>122</v>
      </c>
      <c r="C21" s="53" t="s">
        <v>48</v>
      </c>
      <c r="D21" s="52" t="str" cm="1">
        <f t="array" ref="D21">IFERROR(SUBSTITUTE( INDEX(Table2[Q9_NHS_Display_Suppressed], MATCH( 1,(Table2[Question]=$A$2)*(Table2[Postcode_Area]= Table25044562[[#This Row],[Postcode Area]] ),0)),"'", ""), "")</f>
        <v>248</v>
      </c>
      <c r="E21" s="52" t="str" cm="1">
        <f t="array" ref="E21">IFERROR(SUBSTITUTE( INDEX(Table2[Q9_Private_Display_Suppressed], MATCH( 1,(Table2[Question]=$A$2)*(Table2[Postcode_Area]= Table25044562[[#This Row],[Postcode Area]] ),0)),"'", ""),"")</f>
        <v>95</v>
      </c>
      <c r="F21" s="52" t="str" cm="1">
        <f t="array" ref="F21">IFERROR(SUBSTITUTE( INDEX(Table2[Q9_Mix_Display_Suppressed], MATCH( 1,(Table2[Question]=$A$2)*(Table2[Postcode_Area]= Table25044562[[#This Row],[Postcode Area]] ),0)),"'", ""),"")</f>
        <v>69</v>
      </c>
      <c r="G21" s="52" t="str" cm="1">
        <f t="array" ref="G21">IFERROR(SUBSTITUTE( INDEX(Table2[Q9_Other_Display_Suppressed], MATCH( 1,(Table2[Question]=$A$2)*(Table2[Postcode_Area]= Table25044562[[#This Row],[Postcode Area]] ),0)),"'", ""),"")</f>
        <v>10</v>
      </c>
      <c r="H21" s="59"/>
    </row>
    <row r="22" spans="1:8" x14ac:dyDescent="0.35">
      <c r="A22" s="53" t="s">
        <v>123</v>
      </c>
      <c r="B22" s="53" t="s">
        <v>124</v>
      </c>
      <c r="C22" s="53" t="s">
        <v>100</v>
      </c>
      <c r="D22" s="52" t="str" cm="1">
        <f t="array" ref="D22">IFERROR(SUBSTITUTE( INDEX(Table2[Q9_NHS_Display_Suppressed], MATCH( 1,(Table2[Question]=$A$2)*(Table2[Postcode_Area]= Table25044562[[#This Row],[Postcode Area]] ),0)),"'", ""), "")</f>
        <v>115</v>
      </c>
      <c r="E22" s="52" t="str" cm="1">
        <f t="array" ref="E22">IFERROR(SUBSTITUTE( INDEX(Table2[Q9_Private_Display_Suppressed], MATCH( 1,(Table2[Question]=$A$2)*(Table2[Postcode_Area]= Table25044562[[#This Row],[Postcode Area]] ),0)),"'", ""),"")</f>
        <v>76</v>
      </c>
      <c r="F22" s="52" t="str" cm="1">
        <f t="array" ref="F22">IFERROR(SUBSTITUTE( INDEX(Table2[Q9_Mix_Display_Suppressed], MATCH( 1,(Table2[Question]=$A$2)*(Table2[Postcode_Area]= Table25044562[[#This Row],[Postcode Area]] ),0)),"'", ""),"")</f>
        <v>50</v>
      </c>
      <c r="G22" s="52" t="str" cm="1">
        <f t="array" ref="G22">IFERROR(SUBSTITUTE( INDEX(Table2[Q9_Other_Display_Suppressed], MATCH( 1,(Table2[Question]=$A$2)*(Table2[Postcode_Area]= Table25044562[[#This Row],[Postcode Area]] ),0)),"'", ""),"")</f>
        <v>...</v>
      </c>
      <c r="H22" s="59"/>
    </row>
    <row r="23" spans="1:8" x14ac:dyDescent="0.35">
      <c r="A23" s="53" t="s">
        <v>125</v>
      </c>
      <c r="B23" s="53" t="s">
        <v>126</v>
      </c>
      <c r="C23" s="53" t="s">
        <v>91</v>
      </c>
      <c r="D23" s="52" t="str" cm="1">
        <f t="array" ref="D23">IFERROR(SUBSTITUTE( INDEX(Table2[Q9_NHS_Display_Suppressed], MATCH( 1,(Table2[Question]=$A$2)*(Table2[Postcode_Area]= Table25044562[[#This Row],[Postcode Area]] ),0)),"'", ""), "")</f>
        <v>67</v>
      </c>
      <c r="E23" s="52" t="str" cm="1">
        <f t="array" ref="E23">IFERROR(SUBSTITUTE( INDEX(Table2[Q9_Private_Display_Suppressed], MATCH( 1,(Table2[Question]=$A$2)*(Table2[Postcode_Area]= Table25044562[[#This Row],[Postcode Area]] ),0)),"'", ""),"")</f>
        <v>70</v>
      </c>
      <c r="F23" s="52" t="str" cm="1">
        <f t="array" ref="F23">IFERROR(SUBSTITUTE( INDEX(Table2[Q9_Mix_Display_Suppressed], MATCH( 1,(Table2[Question]=$A$2)*(Table2[Postcode_Area]= Table25044562[[#This Row],[Postcode Area]] ),0)),"'", ""),"")</f>
        <v>69</v>
      </c>
      <c r="G23" s="52" t="str" cm="1">
        <f t="array" ref="G23">IFERROR(SUBSTITUTE( INDEX(Table2[Q9_Other_Display_Suppressed], MATCH( 1,(Table2[Question]=$A$2)*(Table2[Postcode_Area]= Table25044562[[#This Row],[Postcode Area]] ),0)),"'", ""),"")</f>
        <v>...</v>
      </c>
      <c r="H23" s="59"/>
    </row>
    <row r="24" spans="1:8" x14ac:dyDescent="0.35">
      <c r="A24" s="53" t="s">
        <v>127</v>
      </c>
      <c r="B24" s="53" t="s">
        <v>128</v>
      </c>
      <c r="C24" s="53" t="s">
        <v>91</v>
      </c>
      <c r="D24" s="52" t="str" cm="1">
        <f t="array" ref="D24">IFERROR(SUBSTITUTE( INDEX(Table2[Q9_NHS_Display_Suppressed], MATCH( 1,(Table2[Question]=$A$2)*(Table2[Postcode_Area]= Table25044562[[#This Row],[Postcode Area]] ),0)),"'", ""), "")</f>
        <v>35</v>
      </c>
      <c r="E24" s="52" t="str" cm="1">
        <f t="array" ref="E24">IFERROR(SUBSTITUTE( INDEX(Table2[Q9_Private_Display_Suppressed], MATCH( 1,(Table2[Question]=$A$2)*(Table2[Postcode_Area]= Table25044562[[#This Row],[Postcode Area]] ),0)),"'", ""),"")</f>
        <v>39</v>
      </c>
      <c r="F24" s="52" t="str" cm="1">
        <f t="array" ref="F24">IFERROR(SUBSTITUTE( INDEX(Table2[Q9_Mix_Display_Suppressed], MATCH( 1,(Table2[Question]=$A$2)*(Table2[Postcode_Area]= Table25044562[[#This Row],[Postcode Area]] ),0)),"'", ""),"")</f>
        <v>30</v>
      </c>
      <c r="G24" s="52" t="str" cm="1">
        <f t="array" ref="G24">IFERROR(SUBSTITUTE( INDEX(Table2[Q9_Other_Display_Suppressed], MATCH( 1,(Table2[Question]=$A$2)*(Table2[Postcode_Area]= Table25044562[[#This Row],[Postcode Area]] ),0)),"'", ""),"")</f>
        <v>...</v>
      </c>
      <c r="H24" s="59"/>
    </row>
    <row r="25" spans="1:8" x14ac:dyDescent="0.35">
      <c r="A25" s="53" t="s">
        <v>129</v>
      </c>
      <c r="B25" s="53" t="s">
        <v>130</v>
      </c>
      <c r="C25" s="53" t="s">
        <v>112</v>
      </c>
      <c r="D25" s="52" t="str" cm="1">
        <f t="array" ref="D25">IFERROR(SUBSTITUTE( INDEX(Table2[Q9_NHS_Display_Suppressed], MATCH( 1,(Table2[Question]=$A$2)*(Table2[Postcode_Area]= Table25044562[[#This Row],[Postcode Area]] ),0)),"'", ""), "")</f>
        <v>38</v>
      </c>
      <c r="E25" s="52" t="str" cm="1">
        <f t="array" ref="E25">IFERROR(SUBSTITUTE( INDEX(Table2[Q9_Private_Display_Suppressed], MATCH( 1,(Table2[Question]=$A$2)*(Table2[Postcode_Area]= Table25044562[[#This Row],[Postcode Area]] ),0)),"'", ""),"")</f>
        <v>33</v>
      </c>
      <c r="F25" s="52" t="str" cm="1">
        <f t="array" ref="F25">IFERROR(SUBSTITUTE( INDEX(Table2[Q9_Mix_Display_Suppressed], MATCH( 1,(Table2[Question]=$A$2)*(Table2[Postcode_Area]= Table25044562[[#This Row],[Postcode Area]] ),0)),"'", ""),"")</f>
        <v>42</v>
      </c>
      <c r="G25" s="52" t="str" cm="1">
        <f t="array" ref="G25">IFERROR(SUBSTITUTE( INDEX(Table2[Q9_Other_Display_Suppressed], MATCH( 1,(Table2[Question]=$A$2)*(Table2[Postcode_Area]= Table25044562[[#This Row],[Postcode Area]] ),0)),"'", ""),"")</f>
        <v>...</v>
      </c>
      <c r="H25" s="59"/>
    </row>
    <row r="26" spans="1:8" x14ac:dyDescent="0.35">
      <c r="A26" s="53" t="s">
        <v>131</v>
      </c>
      <c r="B26" s="53" t="s">
        <v>132</v>
      </c>
      <c r="C26" s="53" t="s">
        <v>109</v>
      </c>
      <c r="D26" s="52" t="str" cm="1">
        <f t="array" ref="D26">IFERROR(SUBSTITUTE( INDEX(Table2[Q9_NHS_Display_Suppressed], MATCH( 1,(Table2[Question]=$A$2)*(Table2[Postcode_Area]= Table25044562[[#This Row],[Postcode Area]] ),0)),"'", ""), "")</f>
        <v>44</v>
      </c>
      <c r="E26" s="52" t="str" cm="1">
        <f t="array" ref="E26">IFERROR(SUBSTITUTE( INDEX(Table2[Q9_Private_Display_Suppressed], MATCH( 1,(Table2[Question]=$A$2)*(Table2[Postcode_Area]= Table25044562[[#This Row],[Postcode Area]] ),0)),"'", ""),"")</f>
        <v>65</v>
      </c>
      <c r="F26" s="52" t="str" cm="1">
        <f t="array" ref="F26">IFERROR(SUBSTITUTE( INDEX(Table2[Q9_Mix_Display_Suppressed], MATCH( 1,(Table2[Question]=$A$2)*(Table2[Postcode_Area]= Table25044562[[#This Row],[Postcode Area]] ),0)),"'", ""),"")</f>
        <v>32</v>
      </c>
      <c r="G26" s="52" t="str" cm="1">
        <f t="array" ref="G26">IFERROR(SUBSTITUTE( INDEX(Table2[Q9_Other_Display_Suppressed], MATCH( 1,(Table2[Question]=$A$2)*(Table2[Postcode_Area]= Table25044562[[#This Row],[Postcode Area]] ),0)),"'", ""),"")</f>
        <v/>
      </c>
      <c r="H26" s="59"/>
    </row>
    <row r="27" spans="1:8" s="36" customFormat="1" x14ac:dyDescent="0.35">
      <c r="A27" s="53" t="s">
        <v>133</v>
      </c>
      <c r="B27" s="53" t="s">
        <v>134</v>
      </c>
      <c r="C27" s="53" t="s">
        <v>94</v>
      </c>
      <c r="D27" s="52" t="str" cm="1">
        <f t="array" ref="D27">IFERROR(SUBSTITUTE( INDEX(Table2[Q9_NHS_Display_Suppressed], MATCH( 1,(Table2[Question]=$A$2)*(Table2[Postcode_Area]= Table25044562[[#This Row],[Postcode Area]] ),0)),"'", ""), "")</f>
        <v>98</v>
      </c>
      <c r="E27" s="52" t="str" cm="1">
        <f t="array" ref="E27">IFERROR(SUBSTITUTE( INDEX(Table2[Q9_Private_Display_Suppressed], MATCH( 1,(Table2[Question]=$A$2)*(Table2[Postcode_Area]= Table25044562[[#This Row],[Postcode Area]] ),0)),"'", ""),"")</f>
        <v>60</v>
      </c>
      <c r="F27" s="52" t="str" cm="1">
        <f t="array" ref="F27">IFERROR(SUBSTITUTE( INDEX(Table2[Q9_Mix_Display_Suppressed], MATCH( 1,(Table2[Question]=$A$2)*(Table2[Postcode_Area]= Table25044562[[#This Row],[Postcode Area]] ),0)),"'", ""),"")</f>
        <v>62</v>
      </c>
      <c r="G27" s="52" t="str" cm="1">
        <f t="array" ref="G27">IFERROR(SUBSTITUTE( INDEX(Table2[Q9_Other_Display_Suppressed], MATCH( 1,(Table2[Question]=$A$2)*(Table2[Postcode_Area]= Table25044562[[#This Row],[Postcode Area]] ),0)),"'", ""),"")</f>
        <v>...</v>
      </c>
      <c r="H27" s="59"/>
    </row>
    <row r="28" spans="1:8" x14ac:dyDescent="0.35">
      <c r="A28" s="53" t="s">
        <v>135</v>
      </c>
      <c r="B28" s="53" t="s">
        <v>136</v>
      </c>
      <c r="C28" s="53" t="s">
        <v>100</v>
      </c>
      <c r="D28" s="52" t="str" cm="1">
        <f t="array" ref="D28">IFERROR(SUBSTITUTE( INDEX(Table2[Q9_NHS_Display_Suppressed], MATCH( 1,(Table2[Question]=$A$2)*(Table2[Postcode_Area]= Table25044562[[#This Row],[Postcode Area]] ),0)),"'", ""), "")</f>
        <v>40</v>
      </c>
      <c r="E28" s="52" t="str" cm="1">
        <f t="array" ref="E28">IFERROR(SUBSTITUTE( INDEX(Table2[Q9_Private_Display_Suppressed], MATCH( 1,(Table2[Question]=$A$2)*(Table2[Postcode_Area]= Table25044562[[#This Row],[Postcode Area]] ),0)),"'", ""),"")</f>
        <v>29</v>
      </c>
      <c r="F28" s="52" t="str" cm="1">
        <f t="array" ref="F28">IFERROR(SUBSTITUTE( INDEX(Table2[Q9_Mix_Display_Suppressed], MATCH( 1,(Table2[Question]=$A$2)*(Table2[Postcode_Area]= Table25044562[[#This Row],[Postcode Area]] ),0)),"'", ""),"")</f>
        <v>21</v>
      </c>
      <c r="G28" s="52" t="str" cm="1">
        <f t="array" ref="G28">IFERROR(SUBSTITUTE( INDEX(Table2[Q9_Other_Display_Suppressed], MATCH( 1,(Table2[Question]=$A$2)*(Table2[Postcode_Area]= Table25044562[[#This Row],[Postcode Area]] ),0)),"'", ""),"")</f>
        <v>...</v>
      </c>
      <c r="H28" s="59"/>
    </row>
    <row r="29" spans="1:8" x14ac:dyDescent="0.35">
      <c r="A29" s="53" t="s">
        <v>137</v>
      </c>
      <c r="B29" s="53" t="s">
        <v>138</v>
      </c>
      <c r="C29" s="53" t="s">
        <v>112</v>
      </c>
      <c r="D29" s="52" t="str" cm="1">
        <f t="array" ref="D29">IFERROR(SUBSTITUTE( INDEX(Table2[Q9_NHS_Display_Suppressed], MATCH( 1,(Table2[Question]=$A$2)*(Table2[Postcode_Area]= Table25044562[[#This Row],[Postcode Area]] ),0)),"'", ""), "")</f>
        <v>30</v>
      </c>
      <c r="E29" s="52" t="str" cm="1">
        <f t="array" ref="E29">IFERROR(SUBSTITUTE( INDEX(Table2[Q9_Private_Display_Suppressed], MATCH( 1,(Table2[Question]=$A$2)*(Table2[Postcode_Area]= Table25044562[[#This Row],[Postcode Area]] ),0)),"'", ""),"")</f>
        <v>35</v>
      </c>
      <c r="F29" s="52" t="str" cm="1">
        <f t="array" ref="F29">IFERROR(SUBSTITUTE( INDEX(Table2[Q9_Mix_Display_Suppressed], MATCH( 1,(Table2[Question]=$A$2)*(Table2[Postcode_Area]= Table25044562[[#This Row],[Postcode Area]] ),0)),"'", ""),"")</f>
        <v>42</v>
      </c>
      <c r="G29" s="52" t="str" cm="1">
        <f t="array" ref="G29">IFERROR(SUBSTITUTE( INDEX(Table2[Q9_Other_Display_Suppressed], MATCH( 1,(Table2[Question]=$A$2)*(Table2[Postcode_Area]= Table25044562[[#This Row],[Postcode Area]] ),0)),"'", ""),"")</f>
        <v>...</v>
      </c>
      <c r="H29" s="59"/>
    </row>
    <row r="30" spans="1:8" x14ac:dyDescent="0.35">
      <c r="A30" s="53" t="s">
        <v>139</v>
      </c>
      <c r="B30" s="53" t="s">
        <v>140</v>
      </c>
      <c r="C30" s="53" t="s">
        <v>42</v>
      </c>
      <c r="D30" s="52" t="str" cm="1">
        <f t="array" ref="D30">IFERROR(SUBSTITUTE( INDEX(Table2[Q9_NHS_Display_Suppressed], MATCH( 1,(Table2[Question]=$A$2)*(Table2[Postcode_Area]= Table25044562[[#This Row],[Postcode Area]] ),0)),"'", ""), "")</f>
        <v>127</v>
      </c>
      <c r="E30" s="52" t="str" cm="1">
        <f t="array" ref="E30">IFERROR(SUBSTITUTE( INDEX(Table2[Q9_Private_Display_Suppressed], MATCH( 1,(Table2[Question]=$A$2)*(Table2[Postcode_Area]= Table25044562[[#This Row],[Postcode Area]] ),0)),"'", ""),"")</f>
        <v>13</v>
      </c>
      <c r="F30" s="52" t="str" cm="1">
        <f t="array" ref="F30">IFERROR(SUBSTITUTE( INDEX(Table2[Q9_Mix_Display_Suppressed], MATCH( 1,(Table2[Question]=$A$2)*(Table2[Postcode_Area]= Table25044562[[#This Row],[Postcode Area]] ),0)),"'", ""),"")</f>
        <v>31</v>
      </c>
      <c r="G30" s="52" t="str" cm="1">
        <f t="array" ref="G30">IFERROR(SUBSTITUTE( INDEX(Table2[Q9_Other_Display_Suppressed], MATCH( 1,(Table2[Question]=$A$2)*(Table2[Postcode_Area]= Table25044562[[#This Row],[Postcode Area]] ),0)),"'", ""),"")</f>
        <v>...</v>
      </c>
      <c r="H30" s="59"/>
    </row>
    <row r="31" spans="1:8" x14ac:dyDescent="0.35">
      <c r="A31" s="53" t="s">
        <v>141</v>
      </c>
      <c r="B31" s="53" t="s">
        <v>142</v>
      </c>
      <c r="C31" s="53" t="s">
        <v>143</v>
      </c>
      <c r="D31" s="52" t="str" cm="1">
        <f t="array" ref="D31">IFERROR(SUBSTITUTE( INDEX(Table2[Q9_NHS_Display_Suppressed], MATCH( 1,(Table2[Question]=$A$2)*(Table2[Postcode_Area]= Table25044562[[#This Row],[Postcode Area]] ),0)),"'", ""), "")</f>
        <v>64</v>
      </c>
      <c r="E31" s="52" t="str" cm="1">
        <f t="array" ref="E31">IFERROR(SUBSTITUTE( INDEX(Table2[Q9_Private_Display_Suppressed], MATCH( 1,(Table2[Question]=$A$2)*(Table2[Postcode_Area]= Table25044562[[#This Row],[Postcode Area]] ),0)),"'", ""),"")</f>
        <v>80</v>
      </c>
      <c r="F31" s="52" t="str" cm="1">
        <f t="array" ref="F31">IFERROR(SUBSTITUTE( INDEX(Table2[Q9_Mix_Display_Suppressed], MATCH( 1,(Table2[Question]=$A$2)*(Table2[Postcode_Area]= Table25044562[[#This Row],[Postcode Area]] ),0)),"'", ""),"")</f>
        <v>45</v>
      </c>
      <c r="G31" s="52" t="str" cm="1">
        <f t="array" ref="G31">IFERROR(SUBSTITUTE( INDEX(Table2[Q9_Other_Display_Suppressed], MATCH( 1,(Table2[Question]=$A$2)*(Table2[Postcode_Area]= Table25044562[[#This Row],[Postcode Area]] ),0)),"'", ""),"")</f>
        <v>...</v>
      </c>
      <c r="H31" s="59"/>
    </row>
    <row r="32" spans="1:8" x14ac:dyDescent="0.35">
      <c r="A32" s="53" t="s">
        <v>144</v>
      </c>
      <c r="B32" s="53" t="s">
        <v>145</v>
      </c>
      <c r="C32" s="53" t="s">
        <v>42</v>
      </c>
      <c r="D32" s="52" t="str" cm="1">
        <f t="array" ref="D32">IFERROR(SUBSTITUTE( INDEX(Table2[Q9_NHS_Display_Suppressed], MATCH( 1,(Table2[Question]=$A$2)*(Table2[Postcode_Area]= Table25044562[[#This Row],[Postcode Area]] ),0)),"'", ""), "")</f>
        <v>31</v>
      </c>
      <c r="E32" s="52" t="str" cm="1">
        <f t="array" ref="E32">IFERROR(SUBSTITUTE( INDEX(Table2[Q9_Private_Display_Suppressed], MATCH( 1,(Table2[Question]=$A$2)*(Table2[Postcode_Area]= Table25044562[[#This Row],[Postcode Area]] ),0)),"'", ""),"")</f>
        <v>11</v>
      </c>
      <c r="F32" s="52" t="str" cm="1">
        <f t="array" ref="F32">IFERROR(SUBSTITUTE( INDEX(Table2[Q9_Mix_Display_Suppressed], MATCH( 1,(Table2[Question]=$A$2)*(Table2[Postcode_Area]= Table25044562[[#This Row],[Postcode Area]] ),0)),"'", ""),"")</f>
        <v>13</v>
      </c>
      <c r="G32" s="52" t="str" cm="1">
        <f t="array" ref="G32">IFERROR(SUBSTITUTE( INDEX(Table2[Q9_Other_Display_Suppressed], MATCH( 1,(Table2[Question]=$A$2)*(Table2[Postcode_Area]= Table25044562[[#This Row],[Postcode Area]] ),0)),"'", ""),"")</f>
        <v>...</v>
      </c>
      <c r="H32" s="59"/>
    </row>
    <row r="33" spans="1:8" x14ac:dyDescent="0.35">
      <c r="A33" s="53" t="s">
        <v>146</v>
      </c>
      <c r="B33" s="53" t="s">
        <v>147</v>
      </c>
      <c r="C33" s="53" t="s">
        <v>148</v>
      </c>
      <c r="D33" s="52" t="str" cm="1">
        <f t="array" ref="D33">IFERROR(SUBSTITUTE( INDEX(Table2[Q9_NHS_Display_Suppressed], MATCH( 1,(Table2[Question]=$A$2)*(Table2[Postcode_Area]= Table25044562[[#This Row],[Postcode Area]] ),0)),"'", ""), "")</f>
        <v>48</v>
      </c>
      <c r="E33" s="52" t="str" cm="1">
        <f t="array" ref="E33">IFERROR(SUBSTITUTE( INDEX(Table2[Q9_Private_Display_Suppressed], MATCH( 1,(Table2[Question]=$A$2)*(Table2[Postcode_Area]= Table25044562[[#This Row],[Postcode Area]] ),0)),"'", ""),"")</f>
        <v>21</v>
      </c>
      <c r="F33" s="52" t="str" cm="1">
        <f t="array" ref="F33">IFERROR(SUBSTITUTE( INDEX(Table2[Q9_Mix_Display_Suppressed], MATCH( 1,(Table2[Question]=$A$2)*(Table2[Postcode_Area]= Table25044562[[#This Row],[Postcode Area]] ),0)),"'", ""),"")</f>
        <v>10</v>
      </c>
      <c r="G33" s="52" t="str" cm="1">
        <f t="array" ref="G33">IFERROR(SUBSTITUTE( INDEX(Table2[Q9_Other_Display_Suppressed], MATCH( 1,(Table2[Question]=$A$2)*(Table2[Postcode_Area]= Table25044562[[#This Row],[Postcode Area]] ),0)),"'", ""),"")</f>
        <v>...</v>
      </c>
      <c r="H33" s="59"/>
    </row>
    <row r="34" spans="1:8" x14ac:dyDescent="0.35">
      <c r="A34" s="53" t="s">
        <v>149</v>
      </c>
      <c r="B34" s="53" t="s">
        <v>150</v>
      </c>
      <c r="C34" s="53" t="s">
        <v>148</v>
      </c>
      <c r="D34" s="52" t="str" cm="1">
        <f t="array" ref="D34">IFERROR(SUBSTITUTE( INDEX(Table2[Q9_NHS_Display_Suppressed], MATCH( 1,(Table2[Question]=$A$2)*(Table2[Postcode_Area]= Table25044562[[#This Row],[Postcode Area]] ),0)),"'", ""), "")</f>
        <v>39</v>
      </c>
      <c r="E34" s="52" t="str" cm="1">
        <f t="array" ref="E34">IFERROR(SUBSTITUTE( INDEX(Table2[Q9_Private_Display_Suppressed], MATCH( 1,(Table2[Question]=$A$2)*(Table2[Postcode_Area]= Table25044562[[#This Row],[Postcode Area]] ),0)),"'", ""),"")</f>
        <v>30</v>
      </c>
      <c r="F34" s="52" t="str" cm="1">
        <f t="array" ref="F34">IFERROR(SUBSTITUTE( INDEX(Table2[Q9_Mix_Display_Suppressed], MATCH( 1,(Table2[Question]=$A$2)*(Table2[Postcode_Area]= Table25044562[[#This Row],[Postcode Area]] ),0)),"'", ""),"")</f>
        <v>19</v>
      </c>
      <c r="G34" s="52" t="str" cm="1">
        <f t="array" ref="G34">IFERROR(SUBSTITUTE( INDEX(Table2[Q9_Other_Display_Suppressed], MATCH( 1,(Table2[Question]=$A$2)*(Table2[Postcode_Area]= Table25044562[[#This Row],[Postcode Area]] ),0)),"'", ""),"")</f>
        <v>...</v>
      </c>
      <c r="H34" s="59"/>
    </row>
    <row r="35" spans="1:8" x14ac:dyDescent="0.35">
      <c r="A35" s="53" t="s">
        <v>151</v>
      </c>
      <c r="B35" s="53" t="s">
        <v>152</v>
      </c>
      <c r="C35" s="53" t="s">
        <v>143</v>
      </c>
      <c r="D35" s="52" t="str" cm="1">
        <f t="array" ref="D35">IFERROR(SUBSTITUTE( INDEX(Table2[Q9_NHS_Display_Suppressed], MATCH( 1,(Table2[Question]=$A$2)*(Table2[Postcode_Area]= Table25044562[[#This Row],[Postcode Area]] ),0)),"'", ""), "")</f>
        <v>82</v>
      </c>
      <c r="E35" s="52" t="str" cm="1">
        <f t="array" ref="E35">IFERROR(SUBSTITUTE( INDEX(Table2[Q9_Private_Display_Suppressed], MATCH( 1,(Table2[Question]=$A$2)*(Table2[Postcode_Area]= Table25044562[[#This Row],[Postcode Area]] ),0)),"'", ""),"")</f>
        <v>36</v>
      </c>
      <c r="F35" s="52" t="str" cm="1">
        <f t="array" ref="F35">IFERROR(SUBSTITUTE( INDEX(Table2[Q9_Mix_Display_Suppressed], MATCH( 1,(Table2[Question]=$A$2)*(Table2[Postcode_Area]= Table25044562[[#This Row],[Postcode Area]] ),0)),"'", ""),"")</f>
        <v>34</v>
      </c>
      <c r="G35" s="52" t="str" cm="1">
        <f t="array" ref="G35">IFERROR(SUBSTITUTE( INDEX(Table2[Q9_Other_Display_Suppressed], MATCH( 1,(Table2[Question]=$A$2)*(Table2[Postcode_Area]= Table25044562[[#This Row],[Postcode Area]] ),0)),"'", ""),"")</f>
        <v>...</v>
      </c>
      <c r="H35" s="59"/>
    </row>
    <row r="36" spans="1:8" x14ac:dyDescent="0.35">
      <c r="A36" s="53" t="s">
        <v>153</v>
      </c>
      <c r="B36" s="53" t="s">
        <v>154</v>
      </c>
      <c r="C36" s="53" t="s">
        <v>97</v>
      </c>
      <c r="D36" s="52" t="str" cm="1">
        <f t="array" ref="D36">IFERROR(SUBSTITUTE( INDEX(Table2[Q9_NHS_Display_Suppressed], MATCH( 1,(Table2[Question]=$A$2)*(Table2[Postcode_Area]= Table25044562[[#This Row],[Postcode Area]] ),0)),"'", ""), "")</f>
        <v>27</v>
      </c>
      <c r="E36" s="52" t="str" cm="1">
        <f t="array" ref="E36">IFERROR(SUBSTITUTE( INDEX(Table2[Q9_Private_Display_Suppressed], MATCH( 1,(Table2[Question]=$A$2)*(Table2[Postcode_Area]= Table25044562[[#This Row],[Postcode Area]] ),0)),"'", ""),"")</f>
        <v>38</v>
      </c>
      <c r="F36" s="52" t="str" cm="1">
        <f t="array" ref="F36">IFERROR(SUBSTITUTE( INDEX(Table2[Q9_Mix_Display_Suppressed], MATCH( 1,(Table2[Question]=$A$2)*(Table2[Postcode_Area]= Table25044562[[#This Row],[Postcode Area]] ),0)),"'", ""),"")</f>
        <v>11</v>
      </c>
      <c r="G36" s="52" t="str" cm="1">
        <f t="array" ref="G36">IFERROR(SUBSTITUTE( INDEX(Table2[Q9_Other_Display_Suppressed], MATCH( 1,(Table2[Question]=$A$2)*(Table2[Postcode_Area]= Table25044562[[#This Row],[Postcode Area]] ),0)),"'", ""),"")</f>
        <v/>
      </c>
      <c r="H36" s="59"/>
    </row>
    <row r="37" spans="1:8" x14ac:dyDescent="0.35">
      <c r="A37" s="53" t="s">
        <v>155</v>
      </c>
      <c r="B37" s="53" t="s">
        <v>156</v>
      </c>
      <c r="C37" s="53" t="s">
        <v>94</v>
      </c>
      <c r="D37" s="52" t="str" cm="1">
        <f t="array" ref="D37">IFERROR(SUBSTITUTE( INDEX(Table2[Q9_NHS_Display_Suppressed], MATCH( 1,(Table2[Question]=$A$2)*(Table2[Postcode_Area]= Table25044562[[#This Row],[Postcode Area]] ),0)),"'", ""), "")</f>
        <v>34</v>
      </c>
      <c r="E37" s="52" t="str" cm="1">
        <f t="array" ref="E37">IFERROR(SUBSTITUTE( INDEX(Table2[Q9_Private_Display_Suppressed], MATCH( 1,(Table2[Question]=$A$2)*(Table2[Postcode_Area]= Table25044562[[#This Row],[Postcode Area]] ),0)),"'", ""),"")</f>
        <v>23</v>
      </c>
      <c r="F37" s="52" t="str" cm="1">
        <f t="array" ref="F37">IFERROR(SUBSTITUTE( INDEX(Table2[Q9_Mix_Display_Suppressed], MATCH( 1,(Table2[Question]=$A$2)*(Table2[Postcode_Area]= Table25044562[[#This Row],[Postcode Area]] ),0)),"'", ""),"")</f>
        <v>18</v>
      </c>
      <c r="G37" s="52" t="str" cm="1">
        <f t="array" ref="G37">IFERROR(SUBSTITUTE( INDEX(Table2[Q9_Other_Display_Suppressed], MATCH( 1,(Table2[Question]=$A$2)*(Table2[Postcode_Area]= Table25044562[[#This Row],[Postcode Area]] ),0)),"'", ""),"")</f>
        <v/>
      </c>
      <c r="H37" s="59"/>
    </row>
    <row r="38" spans="1:8" x14ac:dyDescent="0.35">
      <c r="A38" s="53" t="s">
        <v>157</v>
      </c>
      <c r="B38" s="53" t="s">
        <v>158</v>
      </c>
      <c r="C38" s="53" t="s">
        <v>112</v>
      </c>
      <c r="D38" s="52" t="str" cm="1">
        <f t="array" ref="D38">IFERROR(SUBSTITUTE( INDEX(Table2[Q9_NHS_Display_Suppressed], MATCH( 1,(Table2[Question]=$A$2)*(Table2[Postcode_Area]= Table25044562[[#This Row],[Postcode Area]] ),0)),"'", ""), "")</f>
        <v>172</v>
      </c>
      <c r="E38" s="52" t="str" cm="1">
        <f t="array" ref="E38">IFERROR(SUBSTITUTE( INDEX(Table2[Q9_Private_Display_Suppressed], MATCH( 1,(Table2[Question]=$A$2)*(Table2[Postcode_Area]= Table25044562[[#This Row],[Postcode Area]] ),0)),"'", ""),"")</f>
        <v>73</v>
      </c>
      <c r="F38" s="52" t="str" cm="1">
        <f t="array" ref="F38">IFERROR(SUBSTITUTE( INDEX(Table2[Q9_Mix_Display_Suppressed], MATCH( 1,(Table2[Question]=$A$2)*(Table2[Postcode_Area]= Table25044562[[#This Row],[Postcode Area]] ),0)),"'", ""),"")</f>
        <v>74</v>
      </c>
      <c r="G38" s="52" t="str" cm="1">
        <f t="array" ref="G38">IFERROR(SUBSTITUTE( INDEX(Table2[Q9_Other_Display_Suppressed], MATCH( 1,(Table2[Question]=$A$2)*(Table2[Postcode_Area]= Table25044562[[#This Row],[Postcode Area]] ),0)),"'", ""),"")</f>
        <v>7</v>
      </c>
      <c r="H38" s="59"/>
    </row>
    <row r="39" spans="1:8" s="36" customFormat="1" x14ac:dyDescent="0.35">
      <c r="A39" s="53" t="s">
        <v>159</v>
      </c>
      <c r="B39" s="53" t="s">
        <v>160</v>
      </c>
      <c r="C39" s="53" t="s">
        <v>112</v>
      </c>
      <c r="D39" s="52" t="str" cm="1">
        <f t="array" ref="D39">IFERROR(SUBSTITUTE( INDEX(Table2[Q9_NHS_Display_Suppressed], MATCH( 1,(Table2[Question]=$A$2)*(Table2[Postcode_Area]= Table25044562[[#This Row],[Postcode Area]] ),0)),"'", ""), "")</f>
        <v>...</v>
      </c>
      <c r="E39" s="52" t="str" cm="1">
        <f t="array" ref="E39">IFERROR(SUBSTITUTE( INDEX(Table2[Q9_Private_Display_Suppressed], MATCH( 1,(Table2[Question]=$A$2)*(Table2[Postcode_Area]= Table25044562[[#This Row],[Postcode Area]] ),0)),"'", ""),"")</f>
        <v>70</v>
      </c>
      <c r="F39" s="52" t="str" cm="1">
        <f t="array" ref="F39">IFERROR(SUBSTITUTE( INDEX(Table2[Q9_Mix_Display_Suppressed], MATCH( 1,(Table2[Question]=$A$2)*(Table2[Postcode_Area]= Table25044562[[#This Row],[Postcode Area]] ),0)),"'", ""),"")</f>
        <v>8</v>
      </c>
      <c r="G39" s="52" t="str" cm="1">
        <f t="array" ref="G39">IFERROR(SUBSTITUTE( INDEX(Table2[Q9_Other_Display_Suppressed], MATCH( 1,(Table2[Question]=$A$2)*(Table2[Postcode_Area]= Table25044562[[#This Row],[Postcode Area]] ),0)),"'", ""),"")</f>
        <v>...</v>
      </c>
      <c r="H39" s="59"/>
    </row>
    <row r="40" spans="1:8" x14ac:dyDescent="0.35">
      <c r="A40" s="53" t="s">
        <v>161</v>
      </c>
      <c r="B40" s="53" t="s">
        <v>162</v>
      </c>
      <c r="C40" s="53" t="s">
        <v>42</v>
      </c>
      <c r="D40" s="52" t="str" cm="1">
        <f t="array" ref="D40">IFERROR(SUBSTITUTE( INDEX(Table2[Q9_NHS_Display_Suppressed], MATCH( 1,(Table2[Question]=$A$2)*(Table2[Postcode_Area]= Table25044562[[#This Row],[Postcode Area]] ),0)),"'", ""), "")</f>
        <v>251</v>
      </c>
      <c r="E40" s="52" t="str" cm="1">
        <f t="array" ref="E40">IFERROR(SUBSTITUTE( INDEX(Table2[Q9_Private_Display_Suppressed], MATCH( 1,(Table2[Question]=$A$2)*(Table2[Postcode_Area]= Table25044562[[#This Row],[Postcode Area]] ),0)),"'", ""),"")</f>
        <v>118</v>
      </c>
      <c r="F40" s="52" t="str" cm="1">
        <f t="array" ref="F40">IFERROR(SUBSTITUTE( INDEX(Table2[Q9_Mix_Display_Suppressed], MATCH( 1,(Table2[Question]=$A$2)*(Table2[Postcode_Area]= Table25044562[[#This Row],[Postcode Area]] ),0)),"'", ""),"")</f>
        <v>99</v>
      </c>
      <c r="G40" s="52" t="str" cm="1">
        <f t="array" ref="G40">IFERROR(SUBSTITUTE( INDEX(Table2[Q9_Other_Display_Suppressed], MATCH( 1,(Table2[Question]=$A$2)*(Table2[Postcode_Area]= Table25044562[[#This Row],[Postcode Area]] ),0)),"'", ""),"")</f>
        <v>...</v>
      </c>
      <c r="H40" s="59"/>
    </row>
    <row r="41" spans="1:8" x14ac:dyDescent="0.35">
      <c r="A41" s="53" t="s">
        <v>163</v>
      </c>
      <c r="B41" s="53" t="s">
        <v>164</v>
      </c>
      <c r="C41" s="53" t="s">
        <v>112</v>
      </c>
      <c r="D41" s="52" t="str" cm="1">
        <f t="array" ref="D41">IFERROR(SUBSTITUTE( INDEX(Table2[Q9_NHS_Display_Suppressed], MATCH( 1,(Table2[Question]=$A$2)*(Table2[Postcode_Area]= Table25044562[[#This Row],[Postcode Area]] ),0)),"'", ""), "")</f>
        <v>38</v>
      </c>
      <c r="E41" s="52" t="str" cm="1">
        <f t="array" ref="E41">IFERROR(SUBSTITUTE( INDEX(Table2[Q9_Private_Display_Suppressed], MATCH( 1,(Table2[Question]=$A$2)*(Table2[Postcode_Area]= Table25044562[[#This Row],[Postcode Area]] ),0)),"'", ""),"")</f>
        <v>24</v>
      </c>
      <c r="F41" s="52" t="str" cm="1">
        <f t="array" ref="F41">IFERROR(SUBSTITUTE( INDEX(Table2[Q9_Mix_Display_Suppressed], MATCH( 1,(Table2[Question]=$A$2)*(Table2[Postcode_Area]= Table25044562[[#This Row],[Postcode Area]] ),0)),"'", ""),"")</f>
        <v>33</v>
      </c>
      <c r="G41" s="52" t="str" cm="1">
        <f t="array" ref="G41">IFERROR(SUBSTITUTE( INDEX(Table2[Q9_Other_Display_Suppressed], MATCH( 1,(Table2[Question]=$A$2)*(Table2[Postcode_Area]= Table25044562[[#This Row],[Postcode Area]] ),0)),"'", ""),"")</f>
        <v/>
      </c>
      <c r="H41" s="59"/>
    </row>
    <row r="42" spans="1:8" x14ac:dyDescent="0.35">
      <c r="A42" s="53" t="s">
        <v>165</v>
      </c>
      <c r="B42" s="53" t="s">
        <v>160</v>
      </c>
      <c r="C42" s="53" t="s">
        <v>112</v>
      </c>
      <c r="D42" s="52" t="str" cm="1">
        <f t="array" ref="D42">IFERROR(SUBSTITUTE( INDEX(Table2[Q9_NHS_Display_Suppressed], MATCH( 1,(Table2[Question]=$A$2)*(Table2[Postcode_Area]= Table25044562[[#This Row],[Postcode Area]] ),0)),"'", ""), "")</f>
        <v>...</v>
      </c>
      <c r="E42" s="52" t="str" cm="1">
        <f t="array" ref="E42">IFERROR(SUBSTITUTE( INDEX(Table2[Q9_Private_Display_Suppressed], MATCH( 1,(Table2[Question]=$A$2)*(Table2[Postcode_Area]= Table25044562[[#This Row],[Postcode Area]] ),0)),"'", ""),"")</f>
        <v>...</v>
      </c>
      <c r="F42" s="52" t="str" cm="1">
        <f t="array" ref="F42">IFERROR(SUBSTITUTE( INDEX(Table2[Q9_Mix_Display_Suppressed], MATCH( 1,(Table2[Question]=$A$2)*(Table2[Postcode_Area]= Table25044562[[#This Row],[Postcode Area]] ),0)),"'", ""),"")</f>
        <v>...</v>
      </c>
      <c r="G42" s="52" t="str" cm="1">
        <f t="array" ref="G42">IFERROR(SUBSTITUTE( INDEX(Table2[Q9_Other_Display_Suppressed], MATCH( 1,(Table2[Question]=$A$2)*(Table2[Postcode_Area]= Table25044562[[#This Row],[Postcode Area]] ),0)),"'", ""),"")</f>
        <v/>
      </c>
      <c r="H42" s="59"/>
    </row>
    <row r="43" spans="1:8" x14ac:dyDescent="0.35">
      <c r="A43" s="53" t="s">
        <v>166</v>
      </c>
      <c r="B43" s="53" t="s">
        <v>167</v>
      </c>
      <c r="C43" s="53" t="s">
        <v>97</v>
      </c>
      <c r="D43" s="52" t="str" cm="1">
        <f t="array" ref="D43">IFERROR(SUBSTITUTE( INDEX(Table2[Q9_NHS_Display_Suppressed], MATCH( 1,(Table2[Question]=$A$2)*(Table2[Postcode_Area]= Table25044562[[#This Row],[Postcode Area]] ),0)),"'", ""), "")</f>
        <v>56</v>
      </c>
      <c r="E43" s="52" t="str" cm="1">
        <f t="array" ref="E43">IFERROR(SUBSTITUTE( INDEX(Table2[Q9_Private_Display_Suppressed], MATCH( 1,(Table2[Question]=$A$2)*(Table2[Postcode_Area]= Table25044562[[#This Row],[Postcode Area]] ),0)),"'", ""),"")</f>
        <v>108</v>
      </c>
      <c r="F43" s="52" t="str" cm="1">
        <f t="array" ref="F43">IFERROR(SUBSTITUTE( INDEX(Table2[Q9_Mix_Display_Suppressed], MATCH( 1,(Table2[Question]=$A$2)*(Table2[Postcode_Area]= Table25044562[[#This Row],[Postcode Area]] ),0)),"'", ""),"")</f>
        <v>35</v>
      </c>
      <c r="G43" s="52" t="str" cm="1">
        <f t="array" ref="G43">IFERROR(SUBSTITUTE( INDEX(Table2[Q9_Other_Display_Suppressed], MATCH( 1,(Table2[Question]=$A$2)*(Table2[Postcode_Area]= Table25044562[[#This Row],[Postcode Area]] ),0)),"'", ""),"")</f>
        <v>...</v>
      </c>
      <c r="H43" s="59"/>
    </row>
    <row r="44" spans="1:8" x14ac:dyDescent="0.35">
      <c r="A44" s="53" t="s">
        <v>168</v>
      </c>
      <c r="B44" s="53" t="s">
        <v>169</v>
      </c>
      <c r="C44" s="53" t="s">
        <v>42</v>
      </c>
      <c r="D44" s="52" t="str" cm="1">
        <f t="array" ref="D44">IFERROR(SUBSTITUTE( INDEX(Table2[Q9_NHS_Display_Suppressed], MATCH( 1,(Table2[Question]=$A$2)*(Table2[Postcode_Area]= Table25044562[[#This Row],[Postcode Area]] ),0)),"'", ""), "")</f>
        <v>75</v>
      </c>
      <c r="E44" s="52" t="str" cm="1">
        <f t="array" ref="E44">IFERROR(SUBSTITUTE( INDEX(Table2[Q9_Private_Display_Suppressed], MATCH( 1,(Table2[Question]=$A$2)*(Table2[Postcode_Area]= Table25044562[[#This Row],[Postcode Area]] ),0)),"'", ""),"")</f>
        <v>12</v>
      </c>
      <c r="F44" s="52" t="str" cm="1">
        <f t="array" ref="F44">IFERROR(SUBSTITUTE( INDEX(Table2[Q9_Mix_Display_Suppressed], MATCH( 1,(Table2[Question]=$A$2)*(Table2[Postcode_Area]= Table25044562[[#This Row],[Postcode Area]] ),0)),"'", ""),"")</f>
        <v>19</v>
      </c>
      <c r="G44" s="52" t="str" cm="1">
        <f t="array" ref="G44">IFERROR(SUBSTITUTE( INDEX(Table2[Q9_Other_Display_Suppressed], MATCH( 1,(Table2[Question]=$A$2)*(Table2[Postcode_Area]= Table25044562[[#This Row],[Postcode Area]] ),0)),"'", ""),"")</f>
        <v/>
      </c>
      <c r="H44" s="59"/>
    </row>
    <row r="45" spans="1:8" x14ac:dyDescent="0.35">
      <c r="A45" s="53" t="s">
        <v>170</v>
      </c>
      <c r="B45" s="53" t="s">
        <v>171</v>
      </c>
      <c r="C45" s="53" t="s">
        <v>100</v>
      </c>
      <c r="D45" s="52" t="str" cm="1">
        <f t="array" ref="D45">IFERROR(SUBSTITUTE( INDEX(Table2[Q9_NHS_Display_Suppressed], MATCH( 1,(Table2[Question]=$A$2)*(Table2[Postcode_Area]= Table25044562[[#This Row],[Postcode Area]] ),0)),"'", ""), "")</f>
        <v>49</v>
      </c>
      <c r="E45" s="52" t="str" cm="1">
        <f t="array" ref="E45">IFERROR(SUBSTITUTE( INDEX(Table2[Q9_Private_Display_Suppressed], MATCH( 1,(Table2[Question]=$A$2)*(Table2[Postcode_Area]= Table25044562[[#This Row],[Postcode Area]] ),0)),"'", ""),"")</f>
        <v>22</v>
      </c>
      <c r="F45" s="52" t="str" cm="1">
        <f t="array" ref="F45">IFERROR(SUBSTITUTE( INDEX(Table2[Q9_Mix_Display_Suppressed], MATCH( 1,(Table2[Question]=$A$2)*(Table2[Postcode_Area]= Table25044562[[#This Row],[Postcode Area]] ),0)),"'", ""),"")</f>
        <v>15</v>
      </c>
      <c r="G45" s="52" t="str" cm="1">
        <f t="array" ref="G45">IFERROR(SUBSTITUTE( INDEX(Table2[Q9_Other_Display_Suppressed], MATCH( 1,(Table2[Question]=$A$2)*(Table2[Postcode_Area]= Table25044562[[#This Row],[Postcode Area]] ),0)),"'", ""),"")</f>
        <v/>
      </c>
      <c r="H45" s="59"/>
    </row>
    <row r="46" spans="1:8" x14ac:dyDescent="0.35">
      <c r="A46" s="53" t="s">
        <v>172</v>
      </c>
      <c r="B46" s="53" t="s">
        <v>173</v>
      </c>
      <c r="C46" s="53" t="s">
        <v>42</v>
      </c>
      <c r="D46" s="52" t="str" cm="1">
        <f t="array" ref="D46">IFERROR(SUBSTITUTE( INDEX(Table2[Q9_NHS_Display_Suppressed], MATCH( 1,(Table2[Question]=$A$2)*(Table2[Postcode_Area]= Table25044562[[#This Row],[Postcode Area]] ),0)),"'", ""), "")</f>
        <v>414</v>
      </c>
      <c r="E46" s="52" t="str" cm="1">
        <f t="array" ref="E46">IFERROR(SUBSTITUTE( INDEX(Table2[Q9_Private_Display_Suppressed], MATCH( 1,(Table2[Question]=$A$2)*(Table2[Postcode_Area]= Table25044562[[#This Row],[Postcode Area]] ),0)),"'", ""),"")</f>
        <v>81</v>
      </c>
      <c r="F46" s="52" t="str" cm="1">
        <f t="array" ref="F46">IFERROR(SUBSTITUTE( INDEX(Table2[Q9_Mix_Display_Suppressed], MATCH( 1,(Table2[Question]=$A$2)*(Table2[Postcode_Area]= Table25044562[[#This Row],[Postcode Area]] ),0)),"'", ""),"")</f>
        <v>118</v>
      </c>
      <c r="G46" s="52" t="str" cm="1">
        <f t="array" ref="G46">IFERROR(SUBSTITUTE( INDEX(Table2[Q9_Other_Display_Suppressed], MATCH( 1,(Table2[Question]=$A$2)*(Table2[Postcode_Area]= Table25044562[[#This Row],[Postcode Area]] ),0)),"'", ""),"")</f>
        <v>19</v>
      </c>
      <c r="H46" s="59"/>
    </row>
    <row r="47" spans="1:8" x14ac:dyDescent="0.35">
      <c r="A47" s="53" t="s">
        <v>174</v>
      </c>
      <c r="B47" s="53" t="s">
        <v>175</v>
      </c>
      <c r="C47" s="53" t="s">
        <v>97</v>
      </c>
      <c r="D47" s="52" t="str" cm="1">
        <f t="array" ref="D47">IFERROR(SUBSTITUTE( INDEX(Table2[Q9_NHS_Display_Suppressed], MATCH( 1,(Table2[Question]=$A$2)*(Table2[Postcode_Area]= Table25044562[[#This Row],[Postcode Area]] ),0)),"'", ""), "")</f>
        <v>52</v>
      </c>
      <c r="E47" s="52" t="str" cm="1">
        <f t="array" ref="E47">IFERROR(SUBSTITUTE( INDEX(Table2[Q9_Private_Display_Suppressed], MATCH( 1,(Table2[Question]=$A$2)*(Table2[Postcode_Area]= Table25044562[[#This Row],[Postcode Area]] ),0)),"'", ""),"")</f>
        <v>107</v>
      </c>
      <c r="F47" s="52" t="str" cm="1">
        <f t="array" ref="F47">IFERROR(SUBSTITUTE( INDEX(Table2[Q9_Mix_Display_Suppressed], MATCH( 1,(Table2[Question]=$A$2)*(Table2[Postcode_Area]= Table25044562[[#This Row],[Postcode Area]] ),0)),"'", ""),"")</f>
        <v>38</v>
      </c>
      <c r="G47" s="52" t="str" cm="1">
        <f t="array" ref="G47">IFERROR(SUBSTITUTE( INDEX(Table2[Q9_Other_Display_Suppressed], MATCH( 1,(Table2[Question]=$A$2)*(Table2[Postcode_Area]= Table25044562[[#This Row],[Postcode Area]] ),0)),"'", ""),"")</f>
        <v>...</v>
      </c>
      <c r="H47" s="59"/>
    </row>
    <row r="48" spans="1:8" x14ac:dyDescent="0.35">
      <c r="A48" s="53" t="s">
        <v>176</v>
      </c>
      <c r="B48" s="53" t="s">
        <v>177</v>
      </c>
      <c r="C48" s="53" t="s">
        <v>109</v>
      </c>
      <c r="D48" s="52" t="str" cm="1">
        <f t="array" ref="D48">IFERROR(SUBSTITUTE( INDEX(Table2[Q9_NHS_Display_Suppressed], MATCH( 1,(Table2[Question]=$A$2)*(Table2[Postcode_Area]= Table25044562[[#This Row],[Postcode Area]] ),0)),"'", ""), "")</f>
        <v>58</v>
      </c>
      <c r="E48" s="52" t="str" cm="1">
        <f t="array" ref="E48">IFERROR(SUBSTITUTE( INDEX(Table2[Q9_Private_Display_Suppressed], MATCH( 1,(Table2[Question]=$A$2)*(Table2[Postcode_Area]= Table25044562[[#This Row],[Postcode Area]] ),0)),"'", ""),"")</f>
        <v>152</v>
      </c>
      <c r="F48" s="52" t="str" cm="1">
        <f t="array" ref="F48">IFERROR(SUBSTITUTE( INDEX(Table2[Q9_Mix_Display_Suppressed], MATCH( 1,(Table2[Question]=$A$2)*(Table2[Postcode_Area]= Table25044562[[#This Row],[Postcode Area]] ),0)),"'", ""),"")</f>
        <v>54</v>
      </c>
      <c r="G48" s="52" t="str" cm="1">
        <f t="array" ref="G48">IFERROR(SUBSTITUTE( INDEX(Table2[Q9_Other_Display_Suppressed], MATCH( 1,(Table2[Question]=$A$2)*(Table2[Postcode_Area]= Table25044562[[#This Row],[Postcode Area]] ),0)),"'", ""),"")</f>
        <v>8</v>
      </c>
      <c r="H48" s="59"/>
    </row>
    <row r="49" spans="1:8" x14ac:dyDescent="0.35">
      <c r="A49" s="53" t="s">
        <v>178</v>
      </c>
      <c r="B49" s="53" t="s">
        <v>179</v>
      </c>
      <c r="C49" s="53" t="s">
        <v>180</v>
      </c>
      <c r="D49" s="52" t="str" cm="1">
        <f t="array" ref="D49">IFERROR(SUBSTITUTE( INDEX(Table2[Q9_NHS_Display_Suppressed], MATCH( 1,(Table2[Question]=$A$2)*(Table2[Postcode_Area]= Table25044562[[#This Row],[Postcode Area]] ),0)),"'", ""), "")</f>
        <v/>
      </c>
      <c r="E49" s="52" t="str" cm="1">
        <f t="array" ref="E49">IFERROR(SUBSTITUTE( INDEX(Table2[Q9_Private_Display_Suppressed], MATCH( 1,(Table2[Question]=$A$2)*(Table2[Postcode_Area]= Table25044562[[#This Row],[Postcode Area]] ),0)),"'", ""),"")</f>
        <v>...</v>
      </c>
      <c r="F49" s="52" t="str" cm="1">
        <f t="array" ref="F49">IFERROR(SUBSTITUTE( INDEX(Table2[Q9_Mix_Display_Suppressed], MATCH( 1,(Table2[Question]=$A$2)*(Table2[Postcode_Area]= Table25044562[[#This Row],[Postcode Area]] ),0)),"'", ""),"")</f>
        <v/>
      </c>
      <c r="G49" s="52" t="str" cm="1">
        <f t="array" ref="G49">IFERROR(SUBSTITUTE( INDEX(Table2[Q9_Other_Display_Suppressed], MATCH( 1,(Table2[Question]=$A$2)*(Table2[Postcode_Area]= Table25044562[[#This Row],[Postcode Area]] ),0)),"'", ""),"")</f>
        <v/>
      </c>
      <c r="H49" s="59"/>
    </row>
    <row r="50" spans="1:8" s="36" customFormat="1" x14ac:dyDescent="0.35">
      <c r="A50" s="53" t="s">
        <v>181</v>
      </c>
      <c r="B50" s="53" t="s">
        <v>182</v>
      </c>
      <c r="C50" s="53" t="s">
        <v>112</v>
      </c>
      <c r="D50" s="52" t="str" cm="1">
        <f t="array" ref="D50">IFERROR(SUBSTITUTE( INDEX(Table2[Q9_NHS_Display_Suppressed], MATCH( 1,(Table2[Question]=$A$2)*(Table2[Postcode_Area]= Table25044562[[#This Row],[Postcode Area]] ),0)),"'", ""), "")</f>
        <v>72</v>
      </c>
      <c r="E50" s="52" t="str" cm="1">
        <f t="array" ref="E50">IFERROR(SUBSTITUTE( INDEX(Table2[Q9_Private_Display_Suppressed], MATCH( 1,(Table2[Question]=$A$2)*(Table2[Postcode_Area]= Table25044562[[#This Row],[Postcode Area]] ),0)),"'", ""),"")</f>
        <v>63</v>
      </c>
      <c r="F50" s="52" t="str" cm="1">
        <f t="array" ref="F50">IFERROR(SUBSTITUTE( INDEX(Table2[Q9_Mix_Display_Suppressed], MATCH( 1,(Table2[Question]=$A$2)*(Table2[Postcode_Area]= Table25044562[[#This Row],[Postcode Area]] ),0)),"'", ""),"")</f>
        <v>64</v>
      </c>
      <c r="G50" s="52" t="str" cm="1">
        <f t="array" ref="G50">IFERROR(SUBSTITUTE( INDEX(Table2[Q9_Other_Display_Suppressed], MATCH( 1,(Table2[Question]=$A$2)*(Table2[Postcode_Area]= Table25044562[[#This Row],[Postcode Area]] ),0)),"'", ""),"")</f>
        <v>...</v>
      </c>
      <c r="H50" s="59"/>
    </row>
    <row r="51" spans="1:8" x14ac:dyDescent="0.35">
      <c r="A51" s="53" t="s">
        <v>183</v>
      </c>
      <c r="B51" s="53" t="s">
        <v>184</v>
      </c>
      <c r="C51" s="53" t="s">
        <v>100</v>
      </c>
      <c r="D51" s="52" t="str" cm="1">
        <f t="array" ref="D51">IFERROR(SUBSTITUTE( INDEX(Table2[Q9_NHS_Display_Suppressed], MATCH( 1,(Table2[Question]=$A$2)*(Table2[Postcode_Area]= Table25044562[[#This Row],[Postcode Area]] ),0)),"'", ""), "")</f>
        <v>26</v>
      </c>
      <c r="E51" s="52" t="str" cm="1">
        <f t="array" ref="E51">IFERROR(SUBSTITUTE( INDEX(Table2[Q9_Private_Display_Suppressed], MATCH( 1,(Table2[Question]=$A$2)*(Table2[Postcode_Area]= Table25044562[[#This Row],[Postcode Area]] ),0)),"'", ""),"")</f>
        <v>21</v>
      </c>
      <c r="F51" s="52" t="str" cm="1">
        <f t="array" ref="F51">IFERROR(SUBSTITUTE( INDEX(Table2[Q9_Mix_Display_Suppressed], MATCH( 1,(Table2[Question]=$A$2)*(Table2[Postcode_Area]= Table25044562[[#This Row],[Postcode Area]] ),0)),"'", ""),"")</f>
        <v>18</v>
      </c>
      <c r="G51" s="52" t="str" cm="1">
        <f t="array" ref="G51">IFERROR(SUBSTITUTE( INDEX(Table2[Q9_Other_Display_Suppressed], MATCH( 1,(Table2[Question]=$A$2)*(Table2[Postcode_Area]= Table25044562[[#This Row],[Postcode Area]] ),0)),"'", ""),"")</f>
        <v/>
      </c>
      <c r="H51" s="59"/>
    </row>
    <row r="52" spans="1:8" x14ac:dyDescent="0.35">
      <c r="A52" s="53" t="s">
        <v>185</v>
      </c>
      <c r="B52" s="53" t="s">
        <v>186</v>
      </c>
      <c r="C52" s="53" t="s">
        <v>148</v>
      </c>
      <c r="D52" s="52" t="str" cm="1">
        <f t="array" ref="D52">IFERROR(SUBSTITUTE( INDEX(Table2[Q9_NHS_Display_Suppressed], MATCH( 1,(Table2[Question]=$A$2)*(Table2[Postcode_Area]= Table25044562[[#This Row],[Postcode Area]] ),0)),"'", ""), "")</f>
        <v>23</v>
      </c>
      <c r="E52" s="52" t="str" cm="1">
        <f t="array" ref="E52">IFERROR(SUBSTITUTE( INDEX(Table2[Q9_Private_Display_Suppressed], MATCH( 1,(Table2[Question]=$A$2)*(Table2[Postcode_Area]= Table25044562[[#This Row],[Postcode Area]] ),0)),"'", ""),"")</f>
        <v>44</v>
      </c>
      <c r="F52" s="52" t="str" cm="1">
        <f t="array" ref="F52">IFERROR(SUBSTITUTE( INDEX(Table2[Q9_Mix_Display_Suppressed], MATCH( 1,(Table2[Question]=$A$2)*(Table2[Postcode_Area]= Table25044562[[#This Row],[Postcode Area]] ),0)),"'", ""),"")</f>
        <v>...</v>
      </c>
      <c r="G52" s="52" t="str" cm="1">
        <f t="array" ref="G52">IFERROR(SUBSTITUTE( INDEX(Table2[Q9_Other_Display_Suppressed], MATCH( 1,(Table2[Question]=$A$2)*(Table2[Postcode_Area]= Table25044562[[#This Row],[Postcode Area]] ),0)),"'", ""),"")</f>
        <v>...</v>
      </c>
      <c r="H52" s="59"/>
    </row>
    <row r="53" spans="1:8" x14ac:dyDescent="0.35">
      <c r="A53" s="53" t="s">
        <v>187</v>
      </c>
      <c r="B53" s="53" t="s">
        <v>188</v>
      </c>
      <c r="C53" s="53" t="s">
        <v>91</v>
      </c>
      <c r="D53" s="52" t="str" cm="1">
        <f t="array" ref="D53">IFERROR(SUBSTITUTE( INDEX(Table2[Q9_NHS_Display_Suppressed], MATCH( 1,(Table2[Question]=$A$2)*(Table2[Postcode_Area]= Table25044562[[#This Row],[Postcode Area]] ),0)),"'", ""), "")</f>
        <v>55</v>
      </c>
      <c r="E53" s="52" t="str" cm="1">
        <f t="array" ref="E53">IFERROR(SUBSTITUTE( INDEX(Table2[Q9_Private_Display_Suppressed], MATCH( 1,(Table2[Question]=$A$2)*(Table2[Postcode_Area]= Table25044562[[#This Row],[Postcode Area]] ),0)),"'", ""),"")</f>
        <v>79</v>
      </c>
      <c r="F53" s="52" t="str" cm="1">
        <f t="array" ref="F53">IFERROR(SUBSTITUTE( INDEX(Table2[Q9_Mix_Display_Suppressed], MATCH( 1,(Table2[Question]=$A$2)*(Table2[Postcode_Area]= Table25044562[[#This Row],[Postcode Area]] ),0)),"'", ""),"")</f>
        <v>46</v>
      </c>
      <c r="G53" s="52" t="str" cm="1">
        <f t="array" ref="G53">IFERROR(SUBSTITUTE( INDEX(Table2[Q9_Other_Display_Suppressed], MATCH( 1,(Table2[Question]=$A$2)*(Table2[Postcode_Area]= Table25044562[[#This Row],[Postcode Area]] ),0)),"'", ""),"")</f>
        <v>...</v>
      </c>
      <c r="H53" s="59"/>
    </row>
    <row r="54" spans="1:8" x14ac:dyDescent="0.35">
      <c r="A54" s="53" t="s">
        <v>189</v>
      </c>
      <c r="B54" s="53" t="s">
        <v>190</v>
      </c>
      <c r="C54" s="53" t="s">
        <v>94</v>
      </c>
      <c r="D54" s="52" t="str" cm="1">
        <f t="array" ref="D54">IFERROR(SUBSTITUTE( INDEX(Table2[Q9_NHS_Display_Suppressed], MATCH( 1,(Table2[Question]=$A$2)*(Table2[Postcode_Area]= Table25044562[[#This Row],[Postcode Area]] ),0)),"'", ""), "")</f>
        <v>11</v>
      </c>
      <c r="E54" s="52" t="str" cm="1">
        <f t="array" ref="E54">IFERROR(SUBSTITUTE( INDEX(Table2[Q9_Private_Display_Suppressed], MATCH( 1,(Table2[Question]=$A$2)*(Table2[Postcode_Area]= Table25044562[[#This Row],[Postcode Area]] ),0)),"'", ""),"")</f>
        <v>30</v>
      </c>
      <c r="F54" s="52" t="str" cm="1">
        <f t="array" ref="F54">IFERROR(SUBSTITUTE( INDEX(Table2[Q9_Mix_Display_Suppressed], MATCH( 1,(Table2[Question]=$A$2)*(Table2[Postcode_Area]= Table25044562[[#This Row],[Postcode Area]] ),0)),"'", ""),"")</f>
        <v>11</v>
      </c>
      <c r="G54" s="52" t="str" cm="1">
        <f t="array" ref="G54">IFERROR(SUBSTITUTE( INDEX(Table2[Q9_Other_Display_Suppressed], MATCH( 1,(Table2[Question]=$A$2)*(Table2[Postcode_Area]= Table25044562[[#This Row],[Postcode Area]] ),0)),"'", ""),"")</f>
        <v>...</v>
      </c>
      <c r="H54" s="59"/>
    </row>
    <row r="55" spans="1:8" x14ac:dyDescent="0.35">
      <c r="A55" s="53" t="s">
        <v>191</v>
      </c>
      <c r="B55" s="53" t="s">
        <v>192</v>
      </c>
      <c r="C55" s="53" t="s">
        <v>42</v>
      </c>
      <c r="D55" s="52" t="str" cm="1">
        <f t="array" ref="D55">IFERROR(SUBSTITUTE( INDEX(Table2[Q9_NHS_Display_Suppressed], MATCH( 1,(Table2[Question]=$A$2)*(Table2[Postcode_Area]= Table25044562[[#This Row],[Postcode Area]] ),0)),"'", ""), "")</f>
        <v>7</v>
      </c>
      <c r="E55" s="52" t="str" cm="1">
        <f t="array" ref="E55">IFERROR(SUBSTITUTE( INDEX(Table2[Q9_Private_Display_Suppressed], MATCH( 1,(Table2[Question]=$A$2)*(Table2[Postcode_Area]= Table25044562[[#This Row],[Postcode Area]] ),0)),"'", ""),"")</f>
        <v/>
      </c>
      <c r="F55" s="52" t="str" cm="1">
        <f t="array" ref="F55">IFERROR(SUBSTITUTE( INDEX(Table2[Q9_Mix_Display_Suppressed], MATCH( 1,(Table2[Question]=$A$2)*(Table2[Postcode_Area]= Table25044562[[#This Row],[Postcode Area]] ),0)),"'", ""),"")</f>
        <v/>
      </c>
      <c r="G55" s="52" t="str" cm="1">
        <f t="array" ref="G55">IFERROR(SUBSTITUTE( INDEX(Table2[Q9_Other_Display_Suppressed], MATCH( 1,(Table2[Question]=$A$2)*(Table2[Postcode_Area]= Table25044562[[#This Row],[Postcode Area]] ),0)),"'", ""),"")</f>
        <v>...</v>
      </c>
      <c r="H55" s="59"/>
    </row>
    <row r="56" spans="1:8" x14ac:dyDescent="0.35">
      <c r="A56" s="53" t="s">
        <v>193</v>
      </c>
      <c r="B56" s="53" t="s">
        <v>194</v>
      </c>
      <c r="C56" s="53" t="s">
        <v>148</v>
      </c>
      <c r="D56" s="52" t="str" cm="1">
        <f t="array" ref="D56">IFERROR(SUBSTITUTE( INDEX(Table2[Q9_NHS_Display_Suppressed], MATCH( 1,(Table2[Question]=$A$2)*(Table2[Postcode_Area]= Table25044562[[#This Row],[Postcode Area]] ),0)),"'", ""), "")</f>
        <v>61</v>
      </c>
      <c r="E56" s="52" t="str" cm="1">
        <f t="array" ref="E56">IFERROR(SUBSTITUTE( INDEX(Table2[Q9_Private_Display_Suppressed], MATCH( 1,(Table2[Question]=$A$2)*(Table2[Postcode_Area]= Table25044562[[#This Row],[Postcode Area]] ),0)),"'", ""),"")</f>
        <v>30</v>
      </c>
      <c r="F56" s="52" t="str" cm="1">
        <f t="array" ref="F56">IFERROR(SUBSTITUTE( INDEX(Table2[Q9_Mix_Display_Suppressed], MATCH( 1,(Table2[Question]=$A$2)*(Table2[Postcode_Area]= Table25044562[[#This Row],[Postcode Area]] ),0)),"'", ""),"")</f>
        <v>23</v>
      </c>
      <c r="G56" s="52" t="str" cm="1">
        <f t="array" ref="G56">IFERROR(SUBSTITUTE( INDEX(Table2[Q9_Other_Display_Suppressed], MATCH( 1,(Table2[Question]=$A$2)*(Table2[Postcode_Area]= Table25044562[[#This Row],[Postcode Area]] ),0)),"'", ""),"")</f>
        <v/>
      </c>
      <c r="H56" s="59"/>
    </row>
    <row r="57" spans="1:8" x14ac:dyDescent="0.35">
      <c r="A57" s="53" t="s">
        <v>195</v>
      </c>
      <c r="B57" s="53" t="s">
        <v>196</v>
      </c>
      <c r="C57" s="53" t="s">
        <v>100</v>
      </c>
      <c r="D57" s="52" t="str" cm="1">
        <f t="array" ref="D57">IFERROR(SUBSTITUTE( INDEX(Table2[Q9_NHS_Display_Suppressed], MATCH( 1,(Table2[Question]=$A$2)*(Table2[Postcode_Area]= Table25044562[[#This Row],[Postcode Area]] ),0)),"'", ""), "")</f>
        <v>16</v>
      </c>
      <c r="E57" s="52" t="str" cm="1">
        <f t="array" ref="E57">IFERROR(SUBSTITUTE( INDEX(Table2[Q9_Private_Display_Suppressed], MATCH( 1,(Table2[Question]=$A$2)*(Table2[Postcode_Area]= Table25044562[[#This Row],[Postcode Area]] ),0)),"'", ""),"")</f>
        <v>14</v>
      </c>
      <c r="F57" s="52" t="str" cm="1">
        <f t="array" ref="F57">IFERROR(SUBSTITUTE( INDEX(Table2[Q9_Mix_Display_Suppressed], MATCH( 1,(Table2[Question]=$A$2)*(Table2[Postcode_Area]= Table25044562[[#This Row],[Postcode Area]] ),0)),"'", ""),"")</f>
        <v>10</v>
      </c>
      <c r="G57" s="52" t="str" cm="1">
        <f t="array" ref="G57">IFERROR(SUBSTITUTE( INDEX(Table2[Q9_Other_Display_Suppressed], MATCH( 1,(Table2[Question]=$A$2)*(Table2[Postcode_Area]= Table25044562[[#This Row],[Postcode Area]] ),0)),"'", ""),"")</f>
        <v/>
      </c>
      <c r="H57" s="59"/>
    </row>
    <row r="58" spans="1:8" x14ac:dyDescent="0.35">
      <c r="A58" s="53" t="s">
        <v>197</v>
      </c>
      <c r="B58" s="53" t="s">
        <v>198</v>
      </c>
      <c r="C58" s="53" t="s">
        <v>112</v>
      </c>
      <c r="D58" s="52" t="str" cm="1">
        <f t="array" ref="D58">IFERROR(SUBSTITUTE( INDEX(Table2[Q9_NHS_Display_Suppressed], MATCH( 1,(Table2[Question]=$A$2)*(Table2[Postcode_Area]= Table25044562[[#This Row],[Postcode Area]] ),0)),"'", ""), "")</f>
        <v>37</v>
      </c>
      <c r="E58" s="52" t="str" cm="1">
        <f t="array" ref="E58">IFERROR(SUBSTITUTE( INDEX(Table2[Q9_Private_Display_Suppressed], MATCH( 1,(Table2[Question]=$A$2)*(Table2[Postcode_Area]= Table25044562[[#This Row],[Postcode Area]] ),0)),"'", ""),"")</f>
        <v>25</v>
      </c>
      <c r="F58" s="52" t="str" cm="1">
        <f t="array" ref="F58">IFERROR(SUBSTITUTE( INDEX(Table2[Q9_Mix_Display_Suppressed], MATCH( 1,(Table2[Question]=$A$2)*(Table2[Postcode_Area]= Table25044562[[#This Row],[Postcode Area]] ),0)),"'", ""),"")</f>
        <v>30</v>
      </c>
      <c r="G58" s="52" t="str" cm="1">
        <f t="array" ref="G58">IFERROR(SUBSTITUTE( INDEX(Table2[Q9_Other_Display_Suppressed], MATCH( 1,(Table2[Question]=$A$2)*(Table2[Postcode_Area]= Table25044562[[#This Row],[Postcode Area]] ),0)),"'", ""),"")</f>
        <v>...</v>
      </c>
      <c r="H58" s="59"/>
    </row>
    <row r="59" spans="1:8" x14ac:dyDescent="0.35">
      <c r="A59" s="53" t="s">
        <v>199</v>
      </c>
      <c r="B59" s="53" t="s">
        <v>200</v>
      </c>
      <c r="C59" s="53" t="s">
        <v>200</v>
      </c>
      <c r="D59" s="52" t="str" cm="1">
        <f t="array" ref="D59">IFERROR(SUBSTITUTE( INDEX(Table2[Q9_NHS_Display_Suppressed], MATCH( 1,(Table2[Question]=$A$2)*(Table2[Postcode_Area]= Table25044562[[#This Row],[Postcode Area]] ),0)),"'", ""), "")</f>
        <v>...</v>
      </c>
      <c r="E59" s="52" t="str" cm="1">
        <f t="array" ref="E59">IFERROR(SUBSTITUTE( INDEX(Table2[Q9_Private_Display_Suppressed], MATCH( 1,(Table2[Question]=$A$2)*(Table2[Postcode_Area]= Table25044562[[#This Row],[Postcode Area]] ),0)),"'", ""),"")</f>
        <v>...</v>
      </c>
      <c r="F59" s="52" t="str" cm="1">
        <f t="array" ref="F59">IFERROR(SUBSTITUTE( INDEX(Table2[Q9_Mix_Display_Suppressed], MATCH( 1,(Table2[Question]=$A$2)*(Table2[Postcode_Area]= Table25044562[[#This Row],[Postcode Area]] ),0)),"'", ""),"")</f>
        <v>...</v>
      </c>
      <c r="G59" s="52" t="str" cm="1">
        <f t="array" ref="G59">IFERROR(SUBSTITUTE( INDEX(Table2[Q9_Other_Display_Suppressed], MATCH( 1,(Table2[Question]=$A$2)*(Table2[Postcode_Area]= Table25044562[[#This Row],[Postcode Area]] ),0)),"'", ""),"")</f>
        <v/>
      </c>
      <c r="H59" s="59"/>
    </row>
    <row r="60" spans="1:8" x14ac:dyDescent="0.35">
      <c r="A60" s="53" t="s">
        <v>201</v>
      </c>
      <c r="B60" s="53" t="s">
        <v>202</v>
      </c>
      <c r="C60" s="53" t="s">
        <v>91</v>
      </c>
      <c r="D60" s="52" t="str" cm="1">
        <f t="array" ref="D60">IFERROR(SUBSTITUTE( INDEX(Table2[Q9_NHS_Display_Suppressed], MATCH( 1,(Table2[Question]=$A$2)*(Table2[Postcode_Area]= Table25044562[[#This Row],[Postcode Area]] ),0)),"'", ""), "")</f>
        <v>39</v>
      </c>
      <c r="E60" s="52" t="str" cm="1">
        <f t="array" ref="E60">IFERROR(SUBSTITUTE( INDEX(Table2[Q9_Private_Display_Suppressed], MATCH( 1,(Table2[Question]=$A$2)*(Table2[Postcode_Area]= Table25044562[[#This Row],[Postcode Area]] ),0)),"'", ""),"")</f>
        <v>85</v>
      </c>
      <c r="F60" s="52" t="str" cm="1">
        <f t="array" ref="F60">IFERROR(SUBSTITUTE( INDEX(Table2[Q9_Mix_Display_Suppressed], MATCH( 1,(Table2[Question]=$A$2)*(Table2[Postcode_Area]= Table25044562[[#This Row],[Postcode Area]] ),0)),"'", ""),"")</f>
        <v>25</v>
      </c>
      <c r="G60" s="52" t="str" cm="1">
        <f t="array" ref="G60">IFERROR(SUBSTITUTE( INDEX(Table2[Q9_Other_Display_Suppressed], MATCH( 1,(Table2[Question]=$A$2)*(Table2[Postcode_Area]= Table25044562[[#This Row],[Postcode Area]] ),0)),"'", ""),"")</f>
        <v/>
      </c>
      <c r="H60" s="59"/>
    </row>
    <row r="61" spans="1:8" x14ac:dyDescent="0.35">
      <c r="A61" s="53" t="s">
        <v>203</v>
      </c>
      <c r="B61" s="53" t="s">
        <v>204</v>
      </c>
      <c r="C61" s="53" t="s">
        <v>42</v>
      </c>
      <c r="D61" s="52" t="str" cm="1">
        <f t="array" ref="D61">IFERROR(SUBSTITUTE( INDEX(Table2[Q9_NHS_Display_Suppressed], MATCH( 1,(Table2[Question]=$A$2)*(Table2[Postcode_Area]= Table25044562[[#This Row],[Postcode Area]] ),0)),"'", ""), "")</f>
        <v>59</v>
      </c>
      <c r="E61" s="52" t="str" cm="1">
        <f t="array" ref="E61">IFERROR(SUBSTITUTE( INDEX(Table2[Q9_Private_Display_Suppressed], MATCH( 1,(Table2[Question]=$A$2)*(Table2[Postcode_Area]= Table25044562[[#This Row],[Postcode Area]] ),0)),"'", ""),"")</f>
        <v>33</v>
      </c>
      <c r="F61" s="52" t="str" cm="1">
        <f t="array" ref="F61">IFERROR(SUBSTITUTE( INDEX(Table2[Q9_Mix_Display_Suppressed], MATCH( 1,(Table2[Question]=$A$2)*(Table2[Postcode_Area]= Table25044562[[#This Row],[Postcode Area]] ),0)),"'", ""),"")</f>
        <v>16</v>
      </c>
      <c r="G61" s="52" t="str" cm="1">
        <f t="array" ref="G61">IFERROR(SUBSTITUTE( INDEX(Table2[Q9_Other_Display_Suppressed], MATCH( 1,(Table2[Question]=$A$2)*(Table2[Postcode_Area]= Table25044562[[#This Row],[Postcode Area]] ),0)),"'", ""),"")</f>
        <v>...</v>
      </c>
      <c r="H61" s="59"/>
    </row>
    <row r="62" spans="1:8" s="36" customFormat="1" x14ac:dyDescent="0.35">
      <c r="A62" s="53" t="s">
        <v>205</v>
      </c>
      <c r="B62" s="53" t="s">
        <v>206</v>
      </c>
      <c r="C62" s="53" t="s">
        <v>180</v>
      </c>
      <c r="D62" s="52" t="str" cm="1">
        <f t="array" ref="D62">IFERROR(SUBSTITUTE( INDEX(Table2[Q9_NHS_Display_Suppressed], MATCH( 1,(Table2[Question]=$A$2)*(Table2[Postcode_Area]= Table25044562[[#This Row],[Postcode Area]] ),0)),"'", ""), "")</f>
        <v/>
      </c>
      <c r="E62" s="52" t="str" cm="1">
        <f t="array" ref="E62">IFERROR(SUBSTITUTE( INDEX(Table2[Q9_Private_Display_Suppressed], MATCH( 1,(Table2[Question]=$A$2)*(Table2[Postcode_Area]= Table25044562[[#This Row],[Postcode Area]] ),0)),"'", ""),"")</f>
        <v>...</v>
      </c>
      <c r="F62" s="52" t="str" cm="1">
        <f t="array" ref="F62">IFERROR(SUBSTITUTE( INDEX(Table2[Q9_Mix_Display_Suppressed], MATCH( 1,(Table2[Question]=$A$2)*(Table2[Postcode_Area]= Table25044562[[#This Row],[Postcode Area]] ),0)),"'", ""),"")</f>
        <v/>
      </c>
      <c r="G62" s="52" t="str" cm="1">
        <f t="array" ref="G62">IFERROR(SUBSTITUTE( INDEX(Table2[Q9_Other_Display_Suppressed], MATCH( 1,(Table2[Question]=$A$2)*(Table2[Postcode_Area]= Table25044562[[#This Row],[Postcode Area]] ),0)),"'", ""),"")</f>
        <v/>
      </c>
      <c r="H62" s="59"/>
    </row>
    <row r="63" spans="1:8" x14ac:dyDescent="0.35">
      <c r="A63" s="53" t="s">
        <v>207</v>
      </c>
      <c r="B63" s="53" t="s">
        <v>208</v>
      </c>
      <c r="C63" s="53" t="s">
        <v>42</v>
      </c>
      <c r="D63" s="52" t="str" cm="1">
        <f t="array" ref="D63">IFERROR(SUBSTITUTE( INDEX(Table2[Q9_NHS_Display_Suppressed], MATCH( 1,(Table2[Question]=$A$2)*(Table2[Postcode_Area]= Table25044562[[#This Row],[Postcode Area]] ),0)),"'", ""), "")</f>
        <v>106</v>
      </c>
      <c r="E63" s="52" t="str" cm="1">
        <f t="array" ref="E63">IFERROR(SUBSTITUTE( INDEX(Table2[Q9_Private_Display_Suppressed], MATCH( 1,(Table2[Question]=$A$2)*(Table2[Postcode_Area]= Table25044562[[#This Row],[Postcode Area]] ),0)),"'", ""),"")</f>
        <v>13</v>
      </c>
      <c r="F63" s="52" t="str" cm="1">
        <f t="array" ref="F63">IFERROR(SUBSTITUTE( INDEX(Table2[Q9_Mix_Display_Suppressed], MATCH( 1,(Table2[Question]=$A$2)*(Table2[Postcode_Area]= Table25044562[[#This Row],[Postcode Area]] ),0)),"'", ""),"")</f>
        <v>28</v>
      </c>
      <c r="G63" s="52" t="str" cm="1">
        <f t="array" ref="G63">IFERROR(SUBSTITUTE( INDEX(Table2[Q9_Other_Display_Suppressed], MATCH( 1,(Table2[Question]=$A$2)*(Table2[Postcode_Area]= Table25044562[[#This Row],[Postcode Area]] ),0)),"'", ""),"")</f>
        <v/>
      </c>
      <c r="H63" s="59"/>
    </row>
    <row r="64" spans="1:8" x14ac:dyDescent="0.35">
      <c r="A64" s="53" t="s">
        <v>209</v>
      </c>
      <c r="B64" s="53" t="s">
        <v>210</v>
      </c>
      <c r="C64" s="53" t="s">
        <v>112</v>
      </c>
      <c r="D64" s="52" t="str" cm="1">
        <f t="array" ref="D64">IFERROR(SUBSTITUTE( INDEX(Table2[Q9_NHS_Display_Suppressed], MATCH( 1,(Table2[Question]=$A$2)*(Table2[Postcode_Area]= Table25044562[[#This Row],[Postcode Area]] ),0)),"'", ""), "")</f>
        <v>39</v>
      </c>
      <c r="E64" s="52" t="str" cm="1">
        <f t="array" ref="E64">IFERROR(SUBSTITUTE( INDEX(Table2[Q9_Private_Display_Suppressed], MATCH( 1,(Table2[Question]=$A$2)*(Table2[Postcode_Area]= Table25044562[[#This Row],[Postcode Area]] ),0)),"'", ""),"")</f>
        <v>120</v>
      </c>
      <c r="F64" s="52" t="str" cm="1">
        <f t="array" ref="F64">IFERROR(SUBSTITUTE( INDEX(Table2[Q9_Mix_Display_Suppressed], MATCH( 1,(Table2[Question]=$A$2)*(Table2[Postcode_Area]= Table25044562[[#This Row],[Postcode Area]] ),0)),"'", ""),"")</f>
        <v>59</v>
      </c>
      <c r="G64" s="52" t="str" cm="1">
        <f t="array" ref="G64">IFERROR(SUBSTITUTE( INDEX(Table2[Q9_Other_Display_Suppressed], MATCH( 1,(Table2[Question]=$A$2)*(Table2[Postcode_Area]= Table25044562[[#This Row],[Postcode Area]] ),0)),"'", ""),"")</f>
        <v/>
      </c>
      <c r="H64" s="59"/>
    </row>
    <row r="65" spans="1:8" x14ac:dyDescent="0.35">
      <c r="A65" s="53" t="s">
        <v>211</v>
      </c>
      <c r="B65" s="53" t="s">
        <v>212</v>
      </c>
      <c r="C65" s="53" t="s">
        <v>42</v>
      </c>
      <c r="D65" s="52" t="str" cm="1">
        <f t="array" ref="D65">IFERROR(SUBSTITUTE( INDEX(Table2[Q9_NHS_Display_Suppressed], MATCH( 1,(Table2[Question]=$A$2)*(Table2[Postcode_Area]= Table25044562[[#This Row],[Postcode Area]] ),0)),"'", ""), "")</f>
        <v>13</v>
      </c>
      <c r="E65" s="52" t="str" cm="1">
        <f t="array" ref="E65">IFERROR(SUBSTITUTE( INDEX(Table2[Q9_Private_Display_Suppressed], MATCH( 1,(Table2[Question]=$A$2)*(Table2[Postcode_Area]= Table25044562[[#This Row],[Postcode Area]] ),0)),"'", ""),"")</f>
        <v>...</v>
      </c>
      <c r="F65" s="52" t="str" cm="1">
        <f t="array" ref="F65">IFERROR(SUBSTITUTE( INDEX(Table2[Q9_Mix_Display_Suppressed], MATCH( 1,(Table2[Question]=$A$2)*(Table2[Postcode_Area]= Table25044562[[#This Row],[Postcode Area]] ),0)),"'", ""),"")</f>
        <v>...</v>
      </c>
      <c r="G65" s="52" t="str" cm="1">
        <f t="array" ref="G65">IFERROR(SUBSTITUTE( INDEX(Table2[Q9_Other_Display_Suppressed], MATCH( 1,(Table2[Question]=$A$2)*(Table2[Postcode_Area]= Table25044562[[#This Row],[Postcode Area]] ),0)),"'", ""),"")</f>
        <v/>
      </c>
      <c r="H65" s="59"/>
    </row>
    <row r="66" spans="1:8" x14ac:dyDescent="0.35">
      <c r="A66" s="53" t="s">
        <v>213</v>
      </c>
      <c r="B66" s="53" t="s">
        <v>214</v>
      </c>
      <c r="C66" s="53" t="s">
        <v>42</v>
      </c>
      <c r="D66" s="52" t="str" cm="1">
        <f t="array" ref="D66">IFERROR(SUBSTITUTE( INDEX(Table2[Q9_NHS_Display_Suppressed], MATCH( 1,(Table2[Question]=$A$2)*(Table2[Postcode_Area]= Table25044562[[#This Row],[Postcode Area]] ),0)),"'", ""), "")</f>
        <v>92</v>
      </c>
      <c r="E66" s="52" t="str" cm="1">
        <f t="array" ref="E66">IFERROR(SUBSTITUTE( INDEX(Table2[Q9_Private_Display_Suppressed], MATCH( 1,(Table2[Question]=$A$2)*(Table2[Postcode_Area]= Table25044562[[#This Row],[Postcode Area]] ),0)),"'", ""),"")</f>
        <v>23</v>
      </c>
      <c r="F66" s="52" t="str" cm="1">
        <f t="array" ref="F66">IFERROR(SUBSTITUTE( INDEX(Table2[Q9_Mix_Display_Suppressed], MATCH( 1,(Table2[Question]=$A$2)*(Table2[Postcode_Area]= Table25044562[[#This Row],[Postcode Area]] ),0)),"'", ""),"")</f>
        <v>22</v>
      </c>
      <c r="G66" s="52" t="str" cm="1">
        <f t="array" ref="G66">IFERROR(SUBSTITUTE( INDEX(Table2[Q9_Other_Display_Suppressed], MATCH( 1,(Table2[Question]=$A$2)*(Table2[Postcode_Area]= Table25044562[[#This Row],[Postcode Area]] ),0)),"'", ""),"")</f>
        <v/>
      </c>
      <c r="H66" s="59"/>
    </row>
    <row r="67" spans="1:8" x14ac:dyDescent="0.35">
      <c r="A67" s="53" t="s">
        <v>215</v>
      </c>
      <c r="B67" s="53" t="s">
        <v>216</v>
      </c>
      <c r="C67" s="53" t="s">
        <v>100</v>
      </c>
      <c r="D67" s="52" t="str" cm="1">
        <f t="array" ref="D67">IFERROR(SUBSTITUTE( INDEX(Table2[Q9_NHS_Display_Suppressed], MATCH( 1,(Table2[Question]=$A$2)*(Table2[Postcode_Area]= Table25044562[[#This Row],[Postcode Area]] ),0)),"'", ""), "")</f>
        <v>185</v>
      </c>
      <c r="E67" s="52" t="str" cm="1">
        <f t="array" ref="E67">IFERROR(SUBSTITUTE( INDEX(Table2[Q9_Private_Display_Suppressed], MATCH( 1,(Table2[Question]=$A$2)*(Table2[Postcode_Area]= Table25044562[[#This Row],[Postcode Area]] ),0)),"'", ""),"")</f>
        <v>80</v>
      </c>
      <c r="F67" s="52" t="str" cm="1">
        <f t="array" ref="F67">IFERROR(SUBSTITUTE( INDEX(Table2[Q9_Mix_Display_Suppressed], MATCH( 1,(Table2[Question]=$A$2)*(Table2[Postcode_Area]= Table25044562[[#This Row],[Postcode Area]] ),0)),"'", ""),"")</f>
        <v>58</v>
      </c>
      <c r="G67" s="52" t="str" cm="1">
        <f t="array" ref="G67">IFERROR(SUBSTITUTE( INDEX(Table2[Q9_Other_Display_Suppressed], MATCH( 1,(Table2[Question]=$A$2)*(Table2[Postcode_Area]= Table25044562[[#This Row],[Postcode Area]] ),0)),"'", ""),"")</f>
        <v>...</v>
      </c>
      <c r="H67" s="59"/>
    </row>
    <row r="68" spans="1:8" x14ac:dyDescent="0.35">
      <c r="A68" s="53" t="s">
        <v>217</v>
      </c>
      <c r="B68" s="53" t="s">
        <v>218</v>
      </c>
      <c r="C68" s="53" t="s">
        <v>100</v>
      </c>
      <c r="D68" s="52" t="str" cm="1">
        <f t="array" ref="D68">IFERROR(SUBSTITUTE( INDEX(Table2[Q9_NHS_Display_Suppressed], MATCH( 1,(Table2[Question]=$A$2)*(Table2[Postcode_Area]= Table25044562[[#This Row],[Postcode Area]] ),0)),"'", ""), "")</f>
        <v>46</v>
      </c>
      <c r="E68" s="52" t="str" cm="1">
        <f t="array" ref="E68">IFERROR(SUBSTITUTE( INDEX(Table2[Q9_Private_Display_Suppressed], MATCH( 1,(Table2[Question]=$A$2)*(Table2[Postcode_Area]= Table25044562[[#This Row],[Postcode Area]] ),0)),"'", ""),"")</f>
        <v>51</v>
      </c>
      <c r="F68" s="52" t="str" cm="1">
        <f t="array" ref="F68">IFERROR(SUBSTITUTE( INDEX(Table2[Q9_Mix_Display_Suppressed], MATCH( 1,(Table2[Question]=$A$2)*(Table2[Postcode_Area]= Table25044562[[#This Row],[Postcode Area]] ),0)),"'", ""),"")</f>
        <v>10</v>
      </c>
      <c r="G68" s="52" t="str" cm="1">
        <f t="array" ref="G68">IFERROR(SUBSTITUTE( INDEX(Table2[Q9_Other_Display_Suppressed], MATCH( 1,(Table2[Question]=$A$2)*(Table2[Postcode_Area]= Table25044562[[#This Row],[Postcode Area]] ),0)),"'", ""),"")</f>
        <v>...</v>
      </c>
      <c r="H68" s="59"/>
    </row>
    <row r="69" spans="1:8" x14ac:dyDescent="0.35">
      <c r="A69" s="53" t="s">
        <v>219</v>
      </c>
      <c r="B69" s="53" t="s">
        <v>220</v>
      </c>
      <c r="C69" s="53" t="s">
        <v>48</v>
      </c>
      <c r="D69" s="52" t="str" cm="1">
        <f t="array" ref="D69">IFERROR(SUBSTITUTE( INDEX(Table2[Q9_NHS_Display_Suppressed], MATCH( 1,(Table2[Question]=$A$2)*(Table2[Postcode_Area]= Table25044562[[#This Row],[Postcode Area]] ),0)),"'", ""), "")</f>
        <v>9</v>
      </c>
      <c r="E69" s="52" t="str" cm="1">
        <f t="array" ref="E69">IFERROR(SUBSTITUTE( INDEX(Table2[Q9_Private_Display_Suppressed], MATCH( 1,(Table2[Question]=$A$2)*(Table2[Postcode_Area]= Table25044562[[#This Row],[Postcode Area]] ),0)),"'", ""),"")</f>
        <v>...</v>
      </c>
      <c r="F69" s="52" t="str" cm="1">
        <f t="array" ref="F69">IFERROR(SUBSTITUTE( INDEX(Table2[Q9_Mix_Display_Suppressed], MATCH( 1,(Table2[Question]=$A$2)*(Table2[Postcode_Area]= Table25044562[[#This Row],[Postcode Area]] ),0)),"'", ""),"")</f>
        <v/>
      </c>
      <c r="G69" s="52" t="str" cm="1">
        <f t="array" ref="G69">IFERROR(SUBSTITUTE( INDEX(Table2[Q9_Other_Display_Suppressed], MATCH( 1,(Table2[Question]=$A$2)*(Table2[Postcode_Area]= Table25044562[[#This Row],[Postcode Area]] ),0)),"'", ""),"")</f>
        <v/>
      </c>
      <c r="H69" s="59"/>
    </row>
    <row r="70" spans="1:8" x14ac:dyDescent="0.35">
      <c r="A70" s="53" t="s">
        <v>221</v>
      </c>
      <c r="B70" s="53" t="s">
        <v>222</v>
      </c>
      <c r="C70" s="53" t="s">
        <v>143</v>
      </c>
      <c r="D70" s="52" t="str" cm="1">
        <f t="array" ref="D70">IFERROR(SUBSTITUTE( INDEX(Table2[Q9_NHS_Display_Suppressed], MATCH( 1,(Table2[Question]=$A$2)*(Table2[Postcode_Area]= Table25044562[[#This Row],[Postcode Area]] ),0)),"'", ""), "")</f>
        <v>91</v>
      </c>
      <c r="E70" s="52" t="str" cm="1">
        <f t="array" ref="E70">IFERROR(SUBSTITUTE( INDEX(Table2[Q9_Private_Display_Suppressed], MATCH( 1,(Table2[Question]=$A$2)*(Table2[Postcode_Area]= Table25044562[[#This Row],[Postcode Area]] ),0)),"'", ""),"")</f>
        <v>111</v>
      </c>
      <c r="F70" s="52" t="str" cm="1">
        <f t="array" ref="F70">IFERROR(SUBSTITUTE( INDEX(Table2[Q9_Mix_Display_Suppressed], MATCH( 1,(Table2[Question]=$A$2)*(Table2[Postcode_Area]= Table25044562[[#This Row],[Postcode Area]] ),0)),"'", ""),"")</f>
        <v>64</v>
      </c>
      <c r="G70" s="52" t="str" cm="1">
        <f t="array" ref="G70">IFERROR(SUBSTITUTE( INDEX(Table2[Q9_Other_Display_Suppressed], MATCH( 1,(Table2[Question]=$A$2)*(Table2[Postcode_Area]= Table25044562[[#This Row],[Postcode Area]] ),0)),"'", ""),"")</f>
        <v>...</v>
      </c>
      <c r="H70" s="59"/>
    </row>
    <row r="71" spans="1:8" x14ac:dyDescent="0.35">
      <c r="A71" s="53" t="s">
        <v>223</v>
      </c>
      <c r="B71" s="53" t="s">
        <v>224</v>
      </c>
      <c r="C71" s="53" t="s">
        <v>48</v>
      </c>
      <c r="D71" s="52" t="str" cm="1">
        <f t="array" ref="D71">IFERROR(SUBSTITUTE( INDEX(Table2[Q9_NHS_Display_Suppressed], MATCH( 1,(Table2[Question]=$A$2)*(Table2[Postcode_Area]= Table25044562[[#This Row],[Postcode Area]] ),0)),"'", ""), "")</f>
        <v>64</v>
      </c>
      <c r="E71" s="52" t="str" cm="1">
        <f t="array" ref="E71">IFERROR(SUBSTITUTE( INDEX(Table2[Q9_Private_Display_Suppressed], MATCH( 1,(Table2[Question]=$A$2)*(Table2[Postcode_Area]= Table25044562[[#This Row],[Postcode Area]] ),0)),"'", ""),"")</f>
        <v>89</v>
      </c>
      <c r="F71" s="52" t="str" cm="1">
        <f t="array" ref="F71">IFERROR(SUBSTITUTE( INDEX(Table2[Q9_Mix_Display_Suppressed], MATCH( 1,(Table2[Question]=$A$2)*(Table2[Postcode_Area]= Table25044562[[#This Row],[Postcode Area]] ),0)),"'", ""),"")</f>
        <v>24</v>
      </c>
      <c r="G71" s="52" t="str" cm="1">
        <f t="array" ref="G71">IFERROR(SUBSTITUTE( INDEX(Table2[Q9_Other_Display_Suppressed], MATCH( 1,(Table2[Question]=$A$2)*(Table2[Postcode_Area]= Table25044562[[#This Row],[Postcode Area]] ),0)),"'", ""),"")</f>
        <v>...</v>
      </c>
      <c r="H71" s="59"/>
    </row>
    <row r="72" spans="1:8" x14ac:dyDescent="0.35">
      <c r="A72" s="53" t="s">
        <v>225</v>
      </c>
      <c r="B72" s="53" t="s">
        <v>226</v>
      </c>
      <c r="C72" s="53" t="s">
        <v>143</v>
      </c>
      <c r="D72" s="52" t="str" cm="1">
        <f t="array" ref="D72">IFERROR(SUBSTITUTE( INDEX(Table2[Q9_NHS_Display_Suppressed], MATCH( 1,(Table2[Question]=$A$2)*(Table2[Postcode_Area]= Table25044562[[#This Row],[Postcode Area]] ),0)),"'", ""), "")</f>
        <v>30</v>
      </c>
      <c r="E72" s="52" t="str" cm="1">
        <f t="array" ref="E72">IFERROR(SUBSTITUTE( INDEX(Table2[Q9_Private_Display_Suppressed], MATCH( 1,(Table2[Question]=$A$2)*(Table2[Postcode_Area]= Table25044562[[#This Row],[Postcode Area]] ),0)),"'", ""),"")</f>
        <v>29</v>
      </c>
      <c r="F72" s="52" t="str" cm="1">
        <f t="array" ref="F72">IFERROR(SUBSTITUTE( INDEX(Table2[Q9_Mix_Display_Suppressed], MATCH( 1,(Table2[Question]=$A$2)*(Table2[Postcode_Area]= Table25044562[[#This Row],[Postcode Area]] ),0)),"'", ""),"")</f>
        <v>24</v>
      </c>
      <c r="G72" s="52" t="str" cm="1">
        <f t="array" ref="G72">IFERROR(SUBSTITUTE( INDEX(Table2[Q9_Other_Display_Suppressed], MATCH( 1,(Table2[Question]=$A$2)*(Table2[Postcode_Area]= Table25044562[[#This Row],[Postcode Area]] ),0)),"'", ""),"")</f>
        <v>...</v>
      </c>
      <c r="H72" s="59"/>
    </row>
    <row r="73" spans="1:8" s="36" customFormat="1" x14ac:dyDescent="0.35">
      <c r="A73" s="53" t="s">
        <v>227</v>
      </c>
      <c r="B73" s="53" t="s">
        <v>228</v>
      </c>
      <c r="C73" s="53" t="s">
        <v>148</v>
      </c>
      <c r="D73" s="52" t="str" cm="1">
        <f t="array" ref="D73">IFERROR(SUBSTITUTE( INDEX(Table2[Q9_NHS_Display_Suppressed], MATCH( 1,(Table2[Question]=$A$2)*(Table2[Postcode_Area]= Table25044562[[#This Row],[Postcode Area]] ),0)),"'", ""), "")</f>
        <v>183</v>
      </c>
      <c r="E73" s="52" t="str" cm="1">
        <f t="array" ref="E73">IFERROR(SUBSTITUTE( INDEX(Table2[Q9_Private_Display_Suppressed], MATCH( 1,(Table2[Question]=$A$2)*(Table2[Postcode_Area]= Table25044562[[#This Row],[Postcode Area]] ),0)),"'", ""),"")</f>
        <v>109</v>
      </c>
      <c r="F73" s="52" t="str" cm="1">
        <f t="array" ref="F73">IFERROR(SUBSTITUTE( INDEX(Table2[Q9_Mix_Display_Suppressed], MATCH( 1,(Table2[Question]=$A$2)*(Table2[Postcode_Area]= Table25044562[[#This Row],[Postcode Area]] ),0)),"'", ""),"")</f>
        <v>68</v>
      </c>
      <c r="G73" s="52" t="str" cm="1">
        <f t="array" ref="G73">IFERROR(SUBSTITUTE( INDEX(Table2[Q9_Other_Display_Suppressed], MATCH( 1,(Table2[Question]=$A$2)*(Table2[Postcode_Area]= Table25044562[[#This Row],[Postcode Area]] ),0)),"'", ""),"")</f>
        <v>11</v>
      </c>
      <c r="H73" s="59"/>
    </row>
    <row r="74" spans="1:8" x14ac:dyDescent="0.35">
      <c r="A74" s="53" t="s">
        <v>229</v>
      </c>
      <c r="B74" s="53" t="s">
        <v>230</v>
      </c>
      <c r="C74" s="53" t="s">
        <v>91</v>
      </c>
      <c r="D74" s="52" t="str" cm="1">
        <f t="array" ref="D74">IFERROR(SUBSTITUTE( INDEX(Table2[Q9_NHS_Display_Suppressed], MATCH( 1,(Table2[Question]=$A$2)*(Table2[Postcode_Area]= Table25044562[[#This Row],[Postcode Area]] ),0)),"'", ""), "")</f>
        <v>48</v>
      </c>
      <c r="E74" s="52" t="str" cm="1">
        <f t="array" ref="E74">IFERROR(SUBSTITUTE( INDEX(Table2[Q9_Private_Display_Suppressed], MATCH( 1,(Table2[Question]=$A$2)*(Table2[Postcode_Area]= Table25044562[[#This Row],[Postcode Area]] ),0)),"'", ""),"")</f>
        <v>23</v>
      </c>
      <c r="F74" s="52" t="str" cm="1">
        <f t="array" ref="F74">IFERROR(SUBSTITUTE( INDEX(Table2[Q9_Mix_Display_Suppressed], MATCH( 1,(Table2[Question]=$A$2)*(Table2[Postcode_Area]= Table25044562[[#This Row],[Postcode Area]] ),0)),"'", ""),"")</f>
        <v>22</v>
      </c>
      <c r="G74" s="52" t="str" cm="1">
        <f t="array" ref="G74">IFERROR(SUBSTITUTE( INDEX(Table2[Q9_Other_Display_Suppressed], MATCH( 1,(Table2[Question]=$A$2)*(Table2[Postcode_Area]= Table25044562[[#This Row],[Postcode Area]] ),0)),"'", ""),"")</f>
        <v/>
      </c>
      <c r="H74" s="59"/>
    </row>
    <row r="75" spans="1:8" x14ac:dyDescent="0.35">
      <c r="A75" s="53" t="s">
        <v>231</v>
      </c>
      <c r="B75" s="53" t="s">
        <v>232</v>
      </c>
      <c r="C75" s="53" t="s">
        <v>100</v>
      </c>
      <c r="D75" s="52" t="str" cm="1">
        <f t="array" ref="D75">IFERROR(SUBSTITUTE( INDEX(Table2[Q9_NHS_Display_Suppressed], MATCH( 1,(Table2[Question]=$A$2)*(Table2[Postcode_Area]= Table25044562[[#This Row],[Postcode Area]] ),0)),"'", ""), "")</f>
        <v>242</v>
      </c>
      <c r="E75" s="52" t="str" cm="1">
        <f t="array" ref="E75">IFERROR(SUBSTITUTE( INDEX(Table2[Q9_Private_Display_Suppressed], MATCH( 1,(Table2[Question]=$A$2)*(Table2[Postcode_Area]= Table25044562[[#This Row],[Postcode Area]] ),0)),"'", ""),"")</f>
        <v>79</v>
      </c>
      <c r="F75" s="52" t="str" cm="1">
        <f t="array" ref="F75">IFERROR(SUBSTITUTE( INDEX(Table2[Q9_Mix_Display_Suppressed], MATCH( 1,(Table2[Question]=$A$2)*(Table2[Postcode_Area]= Table25044562[[#This Row],[Postcode Area]] ),0)),"'", ""),"")</f>
        <v>100</v>
      </c>
      <c r="G75" s="52" t="str" cm="1">
        <f t="array" ref="G75">IFERROR(SUBSTITUTE( INDEX(Table2[Q9_Other_Display_Suppressed], MATCH( 1,(Table2[Question]=$A$2)*(Table2[Postcode_Area]= Table25044562[[#This Row],[Postcode Area]] ),0)),"'", ""),"")</f>
        <v>6</v>
      </c>
      <c r="H75" s="59"/>
    </row>
    <row r="76" spans="1:8" x14ac:dyDescent="0.35">
      <c r="A76" s="53" t="s">
        <v>233</v>
      </c>
      <c r="B76" s="53" t="s">
        <v>234</v>
      </c>
      <c r="C76" s="53" t="s">
        <v>109</v>
      </c>
      <c r="D76" s="52" t="str" cm="1">
        <f t="array" ref="D76">IFERROR(SUBSTITUTE( INDEX(Table2[Q9_NHS_Display_Suppressed], MATCH( 1,(Table2[Question]=$A$2)*(Table2[Postcode_Area]= Table25044562[[#This Row],[Postcode Area]] ),0)),"'", ""), "")</f>
        <v>59</v>
      </c>
      <c r="E76" s="52" t="str" cm="1">
        <f t="array" ref="E76">IFERROR(SUBSTITUTE( INDEX(Table2[Q9_Private_Display_Suppressed], MATCH( 1,(Table2[Question]=$A$2)*(Table2[Postcode_Area]= Table25044562[[#This Row],[Postcode Area]] ),0)),"'", ""),"")</f>
        <v>49</v>
      </c>
      <c r="F76" s="52" t="str" cm="1">
        <f t="array" ref="F76">IFERROR(SUBSTITUTE( INDEX(Table2[Q9_Mix_Display_Suppressed], MATCH( 1,(Table2[Question]=$A$2)*(Table2[Postcode_Area]= Table25044562[[#This Row],[Postcode Area]] ),0)),"'", ""),"")</f>
        <v>42</v>
      </c>
      <c r="G76" s="52" t="str" cm="1">
        <f t="array" ref="G76">IFERROR(SUBSTITUTE( INDEX(Table2[Q9_Other_Display_Suppressed], MATCH( 1,(Table2[Question]=$A$2)*(Table2[Postcode_Area]= Table25044562[[#This Row],[Postcode Area]] ),0)),"'", ""),"")</f>
        <v>...</v>
      </c>
      <c r="H76" s="59"/>
    </row>
    <row r="77" spans="1:8" x14ac:dyDescent="0.35">
      <c r="A77" s="53" t="s">
        <v>235</v>
      </c>
      <c r="B77" s="53" t="s">
        <v>236</v>
      </c>
      <c r="C77" s="53" t="s">
        <v>109</v>
      </c>
      <c r="D77" s="52" t="str" cm="1">
        <f t="array" ref="D77">IFERROR(SUBSTITUTE( INDEX(Table2[Q9_NHS_Display_Suppressed], MATCH( 1,(Table2[Question]=$A$2)*(Table2[Postcode_Area]= Table25044562[[#This Row],[Postcode Area]] ),0)),"'", ""), "")</f>
        <v>62</v>
      </c>
      <c r="E77" s="52" t="str" cm="1">
        <f t="array" ref="E77">IFERROR(SUBSTITUTE( INDEX(Table2[Q9_Private_Display_Suppressed], MATCH( 1,(Table2[Question]=$A$2)*(Table2[Postcode_Area]= Table25044562[[#This Row],[Postcode Area]] ),0)),"'", ""),"")</f>
        <v>79</v>
      </c>
      <c r="F77" s="52" t="str" cm="1">
        <f t="array" ref="F77">IFERROR(SUBSTITUTE( INDEX(Table2[Q9_Mix_Display_Suppressed], MATCH( 1,(Table2[Question]=$A$2)*(Table2[Postcode_Area]= Table25044562[[#This Row],[Postcode Area]] ),0)),"'", ""),"")</f>
        <v>23</v>
      </c>
      <c r="G77" s="52" t="str" cm="1">
        <f t="array" ref="G77">IFERROR(SUBSTITUTE( INDEX(Table2[Q9_Other_Display_Suppressed], MATCH( 1,(Table2[Question]=$A$2)*(Table2[Postcode_Area]= Table25044562[[#This Row],[Postcode Area]] ),0)),"'", ""),"")</f>
        <v>...</v>
      </c>
      <c r="H77" s="59"/>
    </row>
    <row r="78" spans="1:8" x14ac:dyDescent="0.35">
      <c r="A78" s="53" t="s">
        <v>237</v>
      </c>
      <c r="B78" s="53" t="s">
        <v>238</v>
      </c>
      <c r="C78" s="53" t="s">
        <v>42</v>
      </c>
      <c r="D78" s="52" t="str" cm="1">
        <f t="array" ref="D78">IFERROR(SUBSTITUTE( INDEX(Table2[Q9_NHS_Display_Suppressed], MATCH( 1,(Table2[Question]=$A$2)*(Table2[Postcode_Area]= Table25044562[[#This Row],[Postcode Area]] ),0)),"'", ""), "")</f>
        <v>120</v>
      </c>
      <c r="E78" s="52" t="str" cm="1">
        <f t="array" ref="E78">IFERROR(SUBSTITUTE( INDEX(Table2[Q9_Private_Display_Suppressed], MATCH( 1,(Table2[Question]=$A$2)*(Table2[Postcode_Area]= Table25044562[[#This Row],[Postcode Area]] ),0)),"'", ""),"")</f>
        <v>12</v>
      </c>
      <c r="F78" s="52" t="str" cm="1">
        <f t="array" ref="F78">IFERROR(SUBSTITUTE( INDEX(Table2[Q9_Mix_Display_Suppressed], MATCH( 1,(Table2[Question]=$A$2)*(Table2[Postcode_Area]= Table25044562[[#This Row],[Postcode Area]] ),0)),"'", ""),"")</f>
        <v>28</v>
      </c>
      <c r="G78" s="52" t="str" cm="1">
        <f t="array" ref="G78">IFERROR(SUBSTITUTE( INDEX(Table2[Q9_Other_Display_Suppressed], MATCH( 1,(Table2[Question]=$A$2)*(Table2[Postcode_Area]= Table25044562[[#This Row],[Postcode Area]] ),0)),"'", ""),"")</f>
        <v>...</v>
      </c>
      <c r="H78" s="59"/>
    </row>
    <row r="79" spans="1:8" x14ac:dyDescent="0.35">
      <c r="A79" s="53" t="s">
        <v>239</v>
      </c>
      <c r="B79" s="53" t="s">
        <v>240</v>
      </c>
      <c r="C79" s="53" t="s">
        <v>112</v>
      </c>
      <c r="D79" s="52" t="str" cm="1">
        <f t="array" ref="D79">IFERROR(SUBSTITUTE( INDEX(Table2[Q9_NHS_Display_Suppressed], MATCH( 1,(Table2[Question]=$A$2)*(Table2[Postcode_Area]= Table25044562[[#This Row],[Postcode Area]] ),0)),"'", ""), "")</f>
        <v>87</v>
      </c>
      <c r="E79" s="52" t="str" cm="1">
        <f t="array" ref="E79">IFERROR(SUBSTITUTE( INDEX(Table2[Q9_Private_Display_Suppressed], MATCH( 1,(Table2[Question]=$A$2)*(Table2[Postcode_Area]= Table25044562[[#This Row],[Postcode Area]] ),0)),"'", ""),"")</f>
        <v>77</v>
      </c>
      <c r="F79" s="52" t="str" cm="1">
        <f t="array" ref="F79">IFERROR(SUBSTITUTE( INDEX(Table2[Q9_Mix_Display_Suppressed], MATCH( 1,(Table2[Question]=$A$2)*(Table2[Postcode_Area]= Table25044562[[#This Row],[Postcode Area]] ),0)),"'", ""),"")</f>
        <v>81</v>
      </c>
      <c r="G79" s="52" t="str" cm="1">
        <f t="array" ref="G79">IFERROR(SUBSTITUTE( INDEX(Table2[Q9_Other_Display_Suppressed], MATCH( 1,(Table2[Question]=$A$2)*(Table2[Postcode_Area]= Table25044562[[#This Row],[Postcode Area]] ),0)),"'", ""),"")</f>
        <v>...</v>
      </c>
      <c r="H79" s="59"/>
    </row>
    <row r="80" spans="1:8" x14ac:dyDescent="0.35">
      <c r="A80" s="53" t="s">
        <v>241</v>
      </c>
      <c r="B80" s="53" t="s">
        <v>242</v>
      </c>
      <c r="C80" s="53" t="s">
        <v>112</v>
      </c>
      <c r="D80" s="52" t="str" cm="1">
        <f t="array" ref="D80">IFERROR(SUBSTITUTE( INDEX(Table2[Q9_NHS_Display_Suppressed], MATCH( 1,(Table2[Question]=$A$2)*(Table2[Postcode_Area]= Table25044562[[#This Row],[Postcode Area]] ),0)),"'", ""), "")</f>
        <v/>
      </c>
      <c r="E80" s="52" t="str" cm="1">
        <f t="array" ref="E80">IFERROR(SUBSTITUTE( INDEX(Table2[Q9_Private_Display_Suppressed], MATCH( 1,(Table2[Question]=$A$2)*(Table2[Postcode_Area]= Table25044562[[#This Row],[Postcode Area]] ),0)),"'", ""),"")</f>
        <v/>
      </c>
      <c r="F80" s="52" t="str" cm="1">
        <f t="array" ref="F80">IFERROR(SUBSTITUTE( INDEX(Table2[Q9_Mix_Display_Suppressed], MATCH( 1,(Table2[Question]=$A$2)*(Table2[Postcode_Area]= Table25044562[[#This Row],[Postcode Area]] ),0)),"'", ""),"")</f>
        <v/>
      </c>
      <c r="G80" s="52" t="str" cm="1">
        <f t="array" ref="G80">IFERROR(SUBSTITUTE( INDEX(Table2[Q9_Other_Display_Suppressed], MATCH( 1,(Table2[Question]=$A$2)*(Table2[Postcode_Area]= Table25044562[[#This Row],[Postcode Area]] ),0)),"'", ""),"")</f>
        <v/>
      </c>
      <c r="H80" s="59"/>
    </row>
    <row r="81" spans="1:8" x14ac:dyDescent="0.35">
      <c r="A81" s="53" t="s">
        <v>243</v>
      </c>
      <c r="B81" s="53" t="s">
        <v>244</v>
      </c>
      <c r="C81" s="53" t="s">
        <v>148</v>
      </c>
      <c r="D81" s="52" t="str" cm="1">
        <f t="array" ref="D81">IFERROR(SUBSTITUTE( INDEX(Table2[Q9_NHS_Display_Suppressed], MATCH( 1,(Table2[Question]=$A$2)*(Table2[Postcode_Area]= Table25044562[[#This Row],[Postcode Area]] ),0)),"'", ""), "")</f>
        <v>314</v>
      </c>
      <c r="E81" s="52" t="str" cm="1">
        <f t="array" ref="E81">IFERROR(SUBSTITUTE( INDEX(Table2[Q9_Private_Display_Suppressed], MATCH( 1,(Table2[Question]=$A$2)*(Table2[Postcode_Area]= Table25044562[[#This Row],[Postcode Area]] ),0)),"'", ""),"")</f>
        <v>82</v>
      </c>
      <c r="F81" s="52" t="str" cm="1">
        <f t="array" ref="F81">IFERROR(SUBSTITUTE( INDEX(Table2[Q9_Mix_Display_Suppressed], MATCH( 1,(Table2[Question]=$A$2)*(Table2[Postcode_Area]= Table25044562[[#This Row],[Postcode Area]] ),0)),"'", ""),"")</f>
        <v>85</v>
      </c>
      <c r="G81" s="52" t="str" cm="1">
        <f t="array" ref="G81">IFERROR(SUBSTITUTE( INDEX(Table2[Q9_Other_Display_Suppressed], MATCH( 1,(Table2[Question]=$A$2)*(Table2[Postcode_Area]= Table25044562[[#This Row],[Postcode Area]] ),0)),"'", ""),"")</f>
        <v>...</v>
      </c>
      <c r="H81" s="59"/>
    </row>
    <row r="82" spans="1:8" x14ac:dyDescent="0.35">
      <c r="A82" s="53" t="s">
        <v>245</v>
      </c>
      <c r="B82" s="53" t="s">
        <v>246</v>
      </c>
      <c r="C82" s="53" t="s">
        <v>143</v>
      </c>
      <c r="D82" s="52" t="str" cm="1">
        <f t="array" ref="D82">IFERROR(SUBSTITUTE( INDEX(Table2[Q9_NHS_Display_Suppressed], MATCH( 1,(Table2[Question]=$A$2)*(Table2[Postcode_Area]= Table25044562[[#This Row],[Postcode Area]] ),0)),"'", ""), "")</f>
        <v>123</v>
      </c>
      <c r="E82" s="52" t="str" cm="1">
        <f t="array" ref="E82">IFERROR(SUBSTITUTE( INDEX(Table2[Q9_Private_Display_Suppressed], MATCH( 1,(Table2[Question]=$A$2)*(Table2[Postcode_Area]= Table25044562[[#This Row],[Postcode Area]] ),0)),"'", ""),"")</f>
        <v>126</v>
      </c>
      <c r="F82" s="52" t="str" cm="1">
        <f t="array" ref="F82">IFERROR(SUBSTITUTE( INDEX(Table2[Q9_Mix_Display_Suppressed], MATCH( 1,(Table2[Question]=$A$2)*(Table2[Postcode_Area]= Table25044562[[#This Row],[Postcode Area]] ),0)),"'", ""),"")</f>
        <v>62</v>
      </c>
      <c r="G82" s="52" t="str" cm="1">
        <f t="array" ref="G82">IFERROR(SUBSTITUTE( INDEX(Table2[Q9_Other_Display_Suppressed], MATCH( 1,(Table2[Question]=$A$2)*(Table2[Postcode_Area]= Table25044562[[#This Row],[Postcode Area]] ),0)),"'", ""),"")</f>
        <v>...</v>
      </c>
      <c r="H82" s="59"/>
    </row>
    <row r="83" spans="1:8" x14ac:dyDescent="0.35">
      <c r="A83" s="53" t="s">
        <v>247</v>
      </c>
      <c r="B83" s="53" t="s">
        <v>248</v>
      </c>
      <c r="C83" s="53" t="s">
        <v>94</v>
      </c>
      <c r="D83" s="52" t="str" cm="1">
        <f t="array" ref="D83">IFERROR(SUBSTITUTE( INDEX(Table2[Q9_NHS_Display_Suppressed], MATCH( 1,(Table2[Question]=$A$2)*(Table2[Postcode_Area]= Table25044562[[#This Row],[Postcode Area]] ),0)),"'", ""), "")</f>
        <v>43</v>
      </c>
      <c r="E83" s="52" t="str" cm="1">
        <f t="array" ref="E83">IFERROR(SUBSTITUTE( INDEX(Table2[Q9_Private_Display_Suppressed], MATCH( 1,(Table2[Question]=$A$2)*(Table2[Postcode_Area]= Table25044562[[#This Row],[Postcode Area]] ),0)),"'", ""),"")</f>
        <v>62</v>
      </c>
      <c r="F83" s="52" t="str" cm="1">
        <f t="array" ref="F83">IFERROR(SUBSTITUTE( INDEX(Table2[Q9_Mix_Display_Suppressed], MATCH( 1,(Table2[Question]=$A$2)*(Table2[Postcode_Area]= Table25044562[[#This Row],[Postcode Area]] ),0)),"'", ""),"")</f>
        <v>37</v>
      </c>
      <c r="G83" s="52" t="str" cm="1">
        <f t="array" ref="G83">IFERROR(SUBSTITUTE( INDEX(Table2[Q9_Other_Display_Suppressed], MATCH( 1,(Table2[Question]=$A$2)*(Table2[Postcode_Area]= Table25044562[[#This Row],[Postcode Area]] ),0)),"'", ""),"")</f>
        <v>...</v>
      </c>
      <c r="H83" s="59"/>
    </row>
    <row r="84" spans="1:8" x14ac:dyDescent="0.35">
      <c r="A84" s="53" t="s">
        <v>249</v>
      </c>
      <c r="B84" s="53" t="s">
        <v>250</v>
      </c>
      <c r="C84" s="53" t="s">
        <v>48</v>
      </c>
      <c r="D84" s="52" t="str" cm="1">
        <f t="array" ref="D84">IFERROR(SUBSTITUTE( INDEX(Table2[Q9_NHS_Display_Suppressed], MATCH( 1,(Table2[Question]=$A$2)*(Table2[Postcode_Area]= Table25044562[[#This Row],[Postcode Area]] ),0)),"'", ""), "")</f>
        <v>72</v>
      </c>
      <c r="E84" s="52" t="str" cm="1">
        <f t="array" ref="E84">IFERROR(SUBSTITUTE( INDEX(Table2[Q9_Private_Display_Suppressed], MATCH( 1,(Table2[Question]=$A$2)*(Table2[Postcode_Area]= Table25044562[[#This Row],[Postcode Area]] ),0)),"'", ""),"")</f>
        <v>48</v>
      </c>
      <c r="F84" s="52" t="str" cm="1">
        <f t="array" ref="F84">IFERROR(SUBSTITUTE( INDEX(Table2[Q9_Mix_Display_Suppressed], MATCH( 1,(Table2[Question]=$A$2)*(Table2[Postcode_Area]= Table25044562[[#This Row],[Postcode Area]] ),0)),"'", ""),"")</f>
        <v>35</v>
      </c>
      <c r="G84" s="52" t="str" cm="1">
        <f t="array" ref="G84">IFERROR(SUBSTITUTE( INDEX(Table2[Q9_Other_Display_Suppressed], MATCH( 1,(Table2[Question]=$A$2)*(Table2[Postcode_Area]= Table25044562[[#This Row],[Postcode Area]] ),0)),"'", ""),"")</f>
        <v>...</v>
      </c>
      <c r="H84" s="59"/>
    </row>
    <row r="85" spans="1:8" s="36" customFormat="1" x14ac:dyDescent="0.35">
      <c r="A85" s="53" t="s">
        <v>251</v>
      </c>
      <c r="B85" s="53" t="s">
        <v>252</v>
      </c>
      <c r="C85" s="53" t="s">
        <v>91</v>
      </c>
      <c r="D85" s="52" t="str" cm="1">
        <f t="array" ref="D85">IFERROR(SUBSTITUTE( INDEX(Table2[Q9_NHS_Display_Suppressed], MATCH( 1,(Table2[Question]=$A$2)*(Table2[Postcode_Area]= Table25044562[[#This Row],[Postcode Area]] ),0)),"'", ""), "")</f>
        <v>85</v>
      </c>
      <c r="E85" s="52" t="str" cm="1">
        <f t="array" ref="E85">IFERROR(SUBSTITUTE( INDEX(Table2[Q9_Private_Display_Suppressed], MATCH( 1,(Table2[Question]=$A$2)*(Table2[Postcode_Area]= Table25044562[[#This Row],[Postcode Area]] ),0)),"'", ""),"")</f>
        <v>95</v>
      </c>
      <c r="F85" s="52" t="str" cm="1">
        <f t="array" ref="F85">IFERROR(SUBSTITUTE( INDEX(Table2[Q9_Mix_Display_Suppressed], MATCH( 1,(Table2[Question]=$A$2)*(Table2[Postcode_Area]= Table25044562[[#This Row],[Postcode Area]] ),0)),"'", ""),"")</f>
        <v>34</v>
      </c>
      <c r="G85" s="52" t="str" cm="1">
        <f t="array" ref="G85">IFERROR(SUBSTITUTE( INDEX(Table2[Q9_Other_Display_Suppressed], MATCH( 1,(Table2[Question]=$A$2)*(Table2[Postcode_Area]= Table25044562[[#This Row],[Postcode Area]] ),0)),"'", ""),"")</f>
        <v>...</v>
      </c>
      <c r="H85" s="59"/>
    </row>
    <row r="86" spans="1:8" x14ac:dyDescent="0.35">
      <c r="A86" s="53" t="s">
        <v>253</v>
      </c>
      <c r="B86" s="53" t="s">
        <v>254</v>
      </c>
      <c r="C86" s="53" t="s">
        <v>112</v>
      </c>
      <c r="D86" s="52" t="str" cm="1">
        <f t="array" ref="D86">IFERROR(SUBSTITUTE( INDEX(Table2[Q9_NHS_Display_Suppressed], MATCH( 1,(Table2[Question]=$A$2)*(Table2[Postcode_Area]= Table25044562[[#This Row],[Postcode Area]] ),0)),"'", ""), "")</f>
        <v>56</v>
      </c>
      <c r="E86" s="52" t="str" cm="1">
        <f t="array" ref="E86">IFERROR(SUBSTITUTE( INDEX(Table2[Q9_Private_Display_Suppressed], MATCH( 1,(Table2[Question]=$A$2)*(Table2[Postcode_Area]= Table25044562[[#This Row],[Postcode Area]] ),0)),"'", ""),"")</f>
        <v>90</v>
      </c>
      <c r="F86" s="52" t="str" cm="1">
        <f t="array" ref="F86">IFERROR(SUBSTITUTE( INDEX(Table2[Q9_Mix_Display_Suppressed], MATCH( 1,(Table2[Question]=$A$2)*(Table2[Postcode_Area]= Table25044562[[#This Row],[Postcode Area]] ),0)),"'", ""),"")</f>
        <v>63</v>
      </c>
      <c r="G86" s="52" t="str" cm="1">
        <f t="array" ref="G86">IFERROR(SUBSTITUTE( INDEX(Table2[Q9_Other_Display_Suppressed], MATCH( 1,(Table2[Question]=$A$2)*(Table2[Postcode_Area]= Table25044562[[#This Row],[Postcode Area]] ),0)),"'", ""),"")</f>
        <v>...</v>
      </c>
      <c r="H86" s="59"/>
    </row>
    <row r="87" spans="1:8" x14ac:dyDescent="0.35">
      <c r="A87" s="53" t="s">
        <v>255</v>
      </c>
      <c r="B87" s="53" t="s">
        <v>256</v>
      </c>
      <c r="C87" s="53" t="s">
        <v>100</v>
      </c>
      <c r="D87" s="52" t="str" cm="1">
        <f t="array" ref="D87">IFERROR(SUBSTITUTE( INDEX(Table2[Q9_NHS_Display_Suppressed], MATCH( 1,(Table2[Question]=$A$2)*(Table2[Postcode_Area]= Table25044562[[#This Row],[Postcode Area]] ),0)),"'", ""), "")</f>
        <v>74</v>
      </c>
      <c r="E87" s="52" t="str" cm="1">
        <f t="array" ref="E87">IFERROR(SUBSTITUTE( INDEX(Table2[Q9_Private_Display_Suppressed], MATCH( 1,(Table2[Question]=$A$2)*(Table2[Postcode_Area]= Table25044562[[#This Row],[Postcode Area]] ),0)),"'", ""),"")</f>
        <v>30</v>
      </c>
      <c r="F87" s="52" t="str" cm="1">
        <f t="array" ref="F87">IFERROR(SUBSTITUTE( INDEX(Table2[Q9_Mix_Display_Suppressed], MATCH( 1,(Table2[Question]=$A$2)*(Table2[Postcode_Area]= Table25044562[[#This Row],[Postcode Area]] ),0)),"'", ""),"")</f>
        <v>23</v>
      </c>
      <c r="G87" s="52" t="str" cm="1">
        <f t="array" ref="G87">IFERROR(SUBSTITUTE( INDEX(Table2[Q9_Other_Display_Suppressed], MATCH( 1,(Table2[Question]=$A$2)*(Table2[Postcode_Area]= Table25044562[[#This Row],[Postcode Area]] ),0)),"'", ""),"")</f>
        <v/>
      </c>
      <c r="H87" s="59"/>
    </row>
    <row r="88" spans="1:8" x14ac:dyDescent="0.35">
      <c r="A88" s="53" t="s">
        <v>257</v>
      </c>
      <c r="B88" s="53" t="s">
        <v>258</v>
      </c>
      <c r="C88" s="53" t="s">
        <v>109</v>
      </c>
      <c r="D88" s="52" t="str" cm="1">
        <f t="array" ref="D88">IFERROR(SUBSTITUTE( INDEX(Table2[Q9_NHS_Display_Suppressed], MATCH( 1,(Table2[Question]=$A$2)*(Table2[Postcode_Area]= Table25044562[[#This Row],[Postcode Area]] ),0)),"'", ""), "")</f>
        <v>73</v>
      </c>
      <c r="E88" s="52" t="str" cm="1">
        <f t="array" ref="E88">IFERROR(SUBSTITUTE( INDEX(Table2[Q9_Private_Display_Suppressed], MATCH( 1,(Table2[Question]=$A$2)*(Table2[Postcode_Area]= Table25044562[[#This Row],[Postcode Area]] ),0)),"'", ""),"")</f>
        <v>113</v>
      </c>
      <c r="F88" s="52" t="str" cm="1">
        <f t="array" ref="F88">IFERROR(SUBSTITUTE( INDEX(Table2[Q9_Mix_Display_Suppressed], MATCH( 1,(Table2[Question]=$A$2)*(Table2[Postcode_Area]= Table25044562[[#This Row],[Postcode Area]] ),0)),"'", ""),"")</f>
        <v>55</v>
      </c>
      <c r="G88" s="52" t="str" cm="1">
        <f t="array" ref="G88">IFERROR(SUBSTITUTE( INDEX(Table2[Q9_Other_Display_Suppressed], MATCH( 1,(Table2[Question]=$A$2)*(Table2[Postcode_Area]= Table25044562[[#This Row],[Postcode Area]] ),0)),"'", ""),"")</f>
        <v>...</v>
      </c>
      <c r="H88" s="59"/>
    </row>
    <row r="89" spans="1:8" x14ac:dyDescent="0.35">
      <c r="A89" s="53" t="s">
        <v>259</v>
      </c>
      <c r="B89" s="53" t="s">
        <v>260</v>
      </c>
      <c r="C89" s="53" t="s">
        <v>42</v>
      </c>
      <c r="D89" s="52" t="str" cm="1">
        <f t="array" ref="D89">IFERROR(SUBSTITUTE( INDEX(Table2[Q9_NHS_Display_Suppressed], MATCH( 1,(Table2[Question]=$A$2)*(Table2[Postcode_Area]= Table25044562[[#This Row],[Postcode Area]] ),0)),"'", ""), "")</f>
        <v>88</v>
      </c>
      <c r="E89" s="52" t="str" cm="1">
        <f t="array" ref="E89">IFERROR(SUBSTITUTE( INDEX(Table2[Q9_Private_Display_Suppressed], MATCH( 1,(Table2[Question]=$A$2)*(Table2[Postcode_Area]= Table25044562[[#This Row],[Postcode Area]] ),0)),"'", ""),"")</f>
        <v>6</v>
      </c>
      <c r="F89" s="52" t="str" cm="1">
        <f t="array" ref="F89">IFERROR(SUBSTITUTE( INDEX(Table2[Q9_Mix_Display_Suppressed], MATCH( 1,(Table2[Question]=$A$2)*(Table2[Postcode_Area]= Table25044562[[#This Row],[Postcode Area]] ),0)),"'", ""),"")</f>
        <v>32</v>
      </c>
      <c r="G89" s="52" t="str" cm="1">
        <f t="array" ref="G89">IFERROR(SUBSTITUTE( INDEX(Table2[Q9_Other_Display_Suppressed], MATCH( 1,(Table2[Question]=$A$2)*(Table2[Postcode_Area]= Table25044562[[#This Row],[Postcode Area]] ),0)),"'", ""),"")</f>
        <v>...</v>
      </c>
      <c r="H89" s="59"/>
    </row>
    <row r="90" spans="1:8" x14ac:dyDescent="0.35">
      <c r="A90" s="53" t="s">
        <v>261</v>
      </c>
      <c r="B90" s="53" t="s">
        <v>262</v>
      </c>
      <c r="C90" s="53" t="s">
        <v>91</v>
      </c>
      <c r="D90" s="52" t="str" cm="1">
        <f t="array" ref="D90">IFERROR(SUBSTITUTE( INDEX(Table2[Q9_NHS_Display_Suppressed], MATCH( 1,(Table2[Question]=$A$2)*(Table2[Postcode_Area]= Table25044562[[#This Row],[Postcode Area]] ),0)),"'", ""), "")</f>
        <v>60</v>
      </c>
      <c r="E90" s="52" t="str" cm="1">
        <f t="array" ref="E90">IFERROR(SUBSTITUTE( INDEX(Table2[Q9_Private_Display_Suppressed], MATCH( 1,(Table2[Question]=$A$2)*(Table2[Postcode_Area]= Table25044562[[#This Row],[Postcode Area]] ),0)),"'", ""),"")</f>
        <v>133</v>
      </c>
      <c r="F90" s="52" t="str" cm="1">
        <f t="array" ref="F90">IFERROR(SUBSTITUTE( INDEX(Table2[Q9_Mix_Display_Suppressed], MATCH( 1,(Table2[Question]=$A$2)*(Table2[Postcode_Area]= Table25044562[[#This Row],[Postcode Area]] ),0)),"'", ""),"")</f>
        <v>60</v>
      </c>
      <c r="G90" s="52" t="str" cm="1">
        <f t="array" ref="G90">IFERROR(SUBSTITUTE( INDEX(Table2[Q9_Other_Display_Suppressed], MATCH( 1,(Table2[Question]=$A$2)*(Table2[Postcode_Area]= Table25044562[[#This Row],[Postcode Area]] ),0)),"'", ""),"")</f>
        <v>...</v>
      </c>
      <c r="H90" s="59"/>
    </row>
    <row r="91" spans="1:8" x14ac:dyDescent="0.35">
      <c r="A91" s="53" t="s">
        <v>263</v>
      </c>
      <c r="B91" s="53" t="s">
        <v>264</v>
      </c>
      <c r="C91" s="53" t="s">
        <v>42</v>
      </c>
      <c r="D91" s="52" t="str" cm="1">
        <f t="array" ref="D91">IFERROR(SUBSTITUTE( INDEX(Table2[Q9_NHS_Display_Suppressed], MATCH( 1,(Table2[Question]=$A$2)*(Table2[Postcode_Area]= Table25044562[[#This Row],[Postcode Area]] ),0)),"'", ""), "")</f>
        <v>40</v>
      </c>
      <c r="E91" s="52" t="str" cm="1">
        <f t="array" ref="E91">IFERROR(SUBSTITUTE( INDEX(Table2[Q9_Private_Display_Suppressed], MATCH( 1,(Table2[Question]=$A$2)*(Table2[Postcode_Area]= Table25044562[[#This Row],[Postcode Area]] ),0)),"'", ""),"")</f>
        <v>15</v>
      </c>
      <c r="F91" s="52" t="str" cm="1">
        <f t="array" ref="F91">IFERROR(SUBSTITUTE( INDEX(Table2[Q9_Mix_Display_Suppressed], MATCH( 1,(Table2[Question]=$A$2)*(Table2[Postcode_Area]= Table25044562[[#This Row],[Postcode Area]] ),0)),"'", ""),"")</f>
        <v>24</v>
      </c>
      <c r="G91" s="52" t="str" cm="1">
        <f t="array" ref="G91">IFERROR(SUBSTITUTE( INDEX(Table2[Q9_Other_Display_Suppressed], MATCH( 1,(Table2[Question]=$A$2)*(Table2[Postcode_Area]= Table25044562[[#This Row],[Postcode Area]] ),0)),"'", ""),"")</f>
        <v/>
      </c>
      <c r="H91" s="59"/>
    </row>
    <row r="92" spans="1:8" x14ac:dyDescent="0.35">
      <c r="A92" s="53" t="s">
        <v>265</v>
      </c>
      <c r="B92" s="53" t="s">
        <v>266</v>
      </c>
      <c r="C92" s="53" t="s">
        <v>97</v>
      </c>
      <c r="D92" s="52" t="str" cm="1">
        <f t="array" ref="D92">IFERROR(SUBSTITUTE( INDEX(Table2[Q9_NHS_Display_Suppressed], MATCH( 1,(Table2[Question]=$A$2)*(Table2[Postcode_Area]= Table25044562[[#This Row],[Postcode Area]] ),0)),"'", ""), "")</f>
        <v>71</v>
      </c>
      <c r="E92" s="52" t="str" cm="1">
        <f t="array" ref="E92">IFERROR(SUBSTITUTE( INDEX(Table2[Q9_Private_Display_Suppressed], MATCH( 1,(Table2[Question]=$A$2)*(Table2[Postcode_Area]= Table25044562[[#This Row],[Postcode Area]] ),0)),"'", ""),"")</f>
        <v>82</v>
      </c>
      <c r="F92" s="52" t="str" cm="1">
        <f t="array" ref="F92">IFERROR(SUBSTITUTE( INDEX(Table2[Q9_Mix_Display_Suppressed], MATCH( 1,(Table2[Question]=$A$2)*(Table2[Postcode_Area]= Table25044562[[#This Row],[Postcode Area]] ),0)),"'", ""),"")</f>
        <v>32</v>
      </c>
      <c r="G92" s="52" t="str" cm="1">
        <f t="array" ref="G92">IFERROR(SUBSTITUTE( INDEX(Table2[Q9_Other_Display_Suppressed], MATCH( 1,(Table2[Question]=$A$2)*(Table2[Postcode_Area]= Table25044562[[#This Row],[Postcode Area]] ),0)),"'", ""),"")</f>
        <v>19</v>
      </c>
      <c r="H92" s="59"/>
    </row>
    <row r="93" spans="1:8" x14ac:dyDescent="0.35">
      <c r="A93" s="53" t="s">
        <v>267</v>
      </c>
      <c r="B93" s="53" t="s">
        <v>268</v>
      </c>
      <c r="C93" s="53" t="s">
        <v>109</v>
      </c>
      <c r="D93" s="52" t="str" cm="1">
        <f t="array" ref="D93">IFERROR(SUBSTITUTE( INDEX(Table2[Q9_NHS_Display_Suppressed], MATCH( 1,(Table2[Question]=$A$2)*(Table2[Postcode_Area]= Table25044562[[#This Row],[Postcode Area]] ),0)),"'", ""), "")</f>
        <v>100</v>
      </c>
      <c r="E93" s="52" t="str" cm="1">
        <f t="array" ref="E93">IFERROR(SUBSTITUTE( INDEX(Table2[Q9_Private_Display_Suppressed], MATCH( 1,(Table2[Question]=$A$2)*(Table2[Postcode_Area]= Table25044562[[#This Row],[Postcode Area]] ),0)),"'", ""),"")</f>
        <v>143</v>
      </c>
      <c r="F93" s="52" t="str" cm="1">
        <f t="array" ref="F93">IFERROR(SUBSTITUTE( INDEX(Table2[Q9_Mix_Display_Suppressed], MATCH( 1,(Table2[Question]=$A$2)*(Table2[Postcode_Area]= Table25044562[[#This Row],[Postcode Area]] ),0)),"'", ""),"")</f>
        <v>43</v>
      </c>
      <c r="G93" s="52" t="str" cm="1">
        <f t="array" ref="G93">IFERROR(SUBSTITUTE( INDEX(Table2[Q9_Other_Display_Suppressed], MATCH( 1,(Table2[Question]=$A$2)*(Table2[Postcode_Area]= Table25044562[[#This Row],[Postcode Area]] ),0)),"'", ""),"")</f>
        <v>6</v>
      </c>
      <c r="H93" s="59"/>
    </row>
    <row r="94" spans="1:8" x14ac:dyDescent="0.35">
      <c r="A94" s="53" t="s">
        <v>269</v>
      </c>
      <c r="B94" s="53" t="s">
        <v>270</v>
      </c>
      <c r="C94" s="53" t="s">
        <v>100</v>
      </c>
      <c r="D94" s="52" t="str" cm="1">
        <f t="array" ref="D94">IFERROR(SUBSTITUTE( INDEX(Table2[Q9_NHS_Display_Suppressed], MATCH( 1,(Table2[Question]=$A$2)*(Table2[Postcode_Area]= Table25044562[[#This Row],[Postcode Area]] ),0)),"'", ""), "")</f>
        <v>84</v>
      </c>
      <c r="E94" s="52" t="str" cm="1">
        <f t="array" ref="E94">IFERROR(SUBSTITUTE( INDEX(Table2[Q9_Private_Display_Suppressed], MATCH( 1,(Table2[Question]=$A$2)*(Table2[Postcode_Area]= Table25044562[[#This Row],[Postcode Area]] ),0)),"'", ""),"")</f>
        <v>60</v>
      </c>
      <c r="F94" s="52" t="str" cm="1">
        <f t="array" ref="F94">IFERROR(SUBSTITUTE( INDEX(Table2[Q9_Mix_Display_Suppressed], MATCH( 1,(Table2[Question]=$A$2)*(Table2[Postcode_Area]= Table25044562[[#This Row],[Postcode Area]] ),0)),"'", ""),"")</f>
        <v>33</v>
      </c>
      <c r="G94" s="52" t="str" cm="1">
        <f t="array" ref="G94">IFERROR(SUBSTITUTE( INDEX(Table2[Q9_Other_Display_Suppressed], MATCH( 1,(Table2[Question]=$A$2)*(Table2[Postcode_Area]= Table25044562[[#This Row],[Postcode Area]] ),0)),"'", ""),"")</f>
        <v>...</v>
      </c>
      <c r="H94" s="59"/>
    </row>
    <row r="95" spans="1:8" x14ac:dyDescent="0.35">
      <c r="A95" s="53" t="s">
        <v>271</v>
      </c>
      <c r="B95" s="53" t="s">
        <v>272</v>
      </c>
      <c r="C95" s="53" t="s">
        <v>109</v>
      </c>
      <c r="D95" s="52" t="str" cm="1">
        <f t="array" ref="D95">IFERROR(SUBSTITUTE( INDEX(Table2[Q9_NHS_Display_Suppressed], MATCH( 1,(Table2[Question]=$A$2)*(Table2[Postcode_Area]= Table25044562[[#This Row],[Postcode Area]] ),0)),"'", ""), "")</f>
        <v>74</v>
      </c>
      <c r="E95" s="52" t="str" cm="1">
        <f t="array" ref="E95">IFERROR(SUBSTITUTE( INDEX(Table2[Q9_Private_Display_Suppressed], MATCH( 1,(Table2[Question]=$A$2)*(Table2[Postcode_Area]= Table25044562[[#This Row],[Postcode Area]] ),0)),"'", ""),"")</f>
        <v>121</v>
      </c>
      <c r="F95" s="52" t="str" cm="1">
        <f t="array" ref="F95">IFERROR(SUBSTITUTE( INDEX(Table2[Q9_Mix_Display_Suppressed], MATCH( 1,(Table2[Question]=$A$2)*(Table2[Postcode_Area]= Table25044562[[#This Row],[Postcode Area]] ),0)),"'", ""),"")</f>
        <v>68</v>
      </c>
      <c r="G95" s="52" t="str" cm="1">
        <f t="array" ref="G95">IFERROR(SUBSTITUTE( INDEX(Table2[Q9_Other_Display_Suppressed], MATCH( 1,(Table2[Question]=$A$2)*(Table2[Postcode_Area]= Table25044562[[#This Row],[Postcode Area]] ),0)),"'", ""),"")</f>
        <v>...</v>
      </c>
      <c r="H95" s="59"/>
    </row>
    <row r="96" spans="1:8" s="36" customFormat="1" x14ac:dyDescent="0.35">
      <c r="A96" s="53" t="s">
        <v>273</v>
      </c>
      <c r="B96" s="53" t="s">
        <v>274</v>
      </c>
      <c r="C96" s="53" t="s">
        <v>109</v>
      </c>
      <c r="D96" s="52" t="str" cm="1">
        <f t="array" ref="D96">IFERROR(SUBSTITUTE( INDEX(Table2[Q9_NHS_Display_Suppressed], MATCH( 1,(Table2[Question]=$A$2)*(Table2[Postcode_Area]= Table25044562[[#This Row],[Postcode Area]] ),0)),"'", ""), "")</f>
        <v>53</v>
      </c>
      <c r="E96" s="52" t="str" cm="1">
        <f t="array" ref="E96">IFERROR(SUBSTITUTE( INDEX(Table2[Q9_Private_Display_Suppressed], MATCH( 1,(Table2[Question]=$A$2)*(Table2[Postcode_Area]= Table25044562[[#This Row],[Postcode Area]] ),0)),"'", ""),"")</f>
        <v>97</v>
      </c>
      <c r="F96" s="52" t="str" cm="1">
        <f t="array" ref="F96">IFERROR(SUBSTITUTE( INDEX(Table2[Q9_Mix_Display_Suppressed], MATCH( 1,(Table2[Question]=$A$2)*(Table2[Postcode_Area]= Table25044562[[#This Row],[Postcode Area]] ),0)),"'", ""),"")</f>
        <v>51</v>
      </c>
      <c r="G96" s="52" t="str" cm="1">
        <f t="array" ref="G96">IFERROR(SUBSTITUTE( INDEX(Table2[Q9_Other_Display_Suppressed], MATCH( 1,(Table2[Question]=$A$2)*(Table2[Postcode_Area]= Table25044562[[#This Row],[Postcode Area]] ),0)),"'", ""),"")</f>
        <v/>
      </c>
      <c r="H96" s="59"/>
    </row>
    <row r="97" spans="1:8" x14ac:dyDescent="0.35">
      <c r="A97" s="53" t="s">
        <v>275</v>
      </c>
      <c r="B97" s="53" t="s">
        <v>276</v>
      </c>
      <c r="C97" s="53" t="s">
        <v>112</v>
      </c>
      <c r="D97" s="52" t="str" cm="1">
        <f t="array" ref="D97">IFERROR(SUBSTITUTE( INDEX(Table2[Q9_NHS_Display_Suppressed], MATCH( 1,(Table2[Question]=$A$2)*(Table2[Postcode_Area]= Table25044562[[#This Row],[Postcode Area]] ),0)),"'", ""), "")</f>
        <v>63</v>
      </c>
      <c r="E97" s="52" t="str" cm="1">
        <f t="array" ref="E97">IFERROR(SUBSTITUTE( INDEX(Table2[Q9_Private_Display_Suppressed], MATCH( 1,(Table2[Question]=$A$2)*(Table2[Postcode_Area]= Table25044562[[#This Row],[Postcode Area]] ),0)),"'", ""),"")</f>
        <v>28</v>
      </c>
      <c r="F97" s="52" t="str" cm="1">
        <f t="array" ref="F97">IFERROR(SUBSTITUTE( INDEX(Table2[Q9_Mix_Display_Suppressed], MATCH( 1,(Table2[Question]=$A$2)*(Table2[Postcode_Area]= Table25044562[[#This Row],[Postcode Area]] ),0)),"'", ""),"")</f>
        <v>30</v>
      </c>
      <c r="G97" s="52" t="str" cm="1">
        <f t="array" ref="G97">IFERROR(SUBSTITUTE( INDEX(Table2[Q9_Other_Display_Suppressed], MATCH( 1,(Table2[Question]=$A$2)*(Table2[Postcode_Area]= Table25044562[[#This Row],[Postcode Area]] ),0)),"'", ""),"")</f>
        <v>...</v>
      </c>
      <c r="H97" s="59"/>
    </row>
    <row r="98" spans="1:8" x14ac:dyDescent="0.35">
      <c r="A98" s="53" t="s">
        <v>277</v>
      </c>
      <c r="B98" s="53" t="s">
        <v>278</v>
      </c>
      <c r="C98" s="53" t="s">
        <v>143</v>
      </c>
      <c r="D98" s="52" t="str" cm="1">
        <f t="array" ref="D98">IFERROR(SUBSTITUTE( INDEX(Table2[Q9_NHS_Display_Suppressed], MATCH( 1,(Table2[Question]=$A$2)*(Table2[Postcode_Area]= Table25044562[[#This Row],[Postcode Area]] ),0)),"'", ""), "")</f>
        <v>318</v>
      </c>
      <c r="E98" s="52" t="str" cm="1">
        <f t="array" ref="E98">IFERROR(SUBSTITUTE( INDEX(Table2[Q9_Private_Display_Suppressed], MATCH( 1,(Table2[Question]=$A$2)*(Table2[Postcode_Area]= Table25044562[[#This Row],[Postcode Area]] ),0)),"'", ""),"")</f>
        <v>83</v>
      </c>
      <c r="F98" s="52" t="str" cm="1">
        <f t="array" ref="F98">IFERROR(SUBSTITUTE( INDEX(Table2[Q9_Mix_Display_Suppressed], MATCH( 1,(Table2[Question]=$A$2)*(Table2[Postcode_Area]= Table25044562[[#This Row],[Postcode Area]] ),0)),"'", ""),"")</f>
        <v>76</v>
      </c>
      <c r="G98" s="52" t="str" cm="1">
        <f t="array" ref="G98">IFERROR(SUBSTITUTE( INDEX(Table2[Q9_Other_Display_Suppressed], MATCH( 1,(Table2[Question]=$A$2)*(Table2[Postcode_Area]= Table25044562[[#This Row],[Postcode Area]] ),0)),"'", ""),"")</f>
        <v>9</v>
      </c>
      <c r="H98" s="59"/>
    </row>
    <row r="99" spans="1:8" x14ac:dyDescent="0.35">
      <c r="A99" s="53" t="s">
        <v>279</v>
      </c>
      <c r="B99" s="53" t="s">
        <v>280</v>
      </c>
      <c r="C99" s="53" t="s">
        <v>48</v>
      </c>
      <c r="D99" s="52" t="str" cm="1">
        <f t="array" ref="D99">IFERROR(SUBSTITUTE( INDEX(Table2[Q9_NHS_Display_Suppressed], MATCH( 1,(Table2[Question]=$A$2)*(Table2[Postcode_Area]= Table25044562[[#This Row],[Postcode Area]] ),0)),"'", ""), "")</f>
        <v>79</v>
      </c>
      <c r="E99" s="52" t="str" cm="1">
        <f t="array" ref="E99">IFERROR(SUBSTITUTE( INDEX(Table2[Q9_Private_Display_Suppressed], MATCH( 1,(Table2[Question]=$A$2)*(Table2[Postcode_Area]= Table25044562[[#This Row],[Postcode Area]] ),0)),"'", ""),"")</f>
        <v>98</v>
      </c>
      <c r="F99" s="52" t="str" cm="1">
        <f t="array" ref="F99">IFERROR(SUBSTITUTE( INDEX(Table2[Q9_Mix_Display_Suppressed], MATCH( 1,(Table2[Question]=$A$2)*(Table2[Postcode_Area]= Table25044562[[#This Row],[Postcode Area]] ),0)),"'", ""),"")</f>
        <v>34</v>
      </c>
      <c r="G99" s="52" t="str" cm="1">
        <f t="array" ref="G99">IFERROR(SUBSTITUTE( INDEX(Table2[Q9_Other_Display_Suppressed], MATCH( 1,(Table2[Question]=$A$2)*(Table2[Postcode_Area]= Table25044562[[#This Row],[Postcode Area]] ),0)),"'", ""),"")</f>
        <v>...</v>
      </c>
      <c r="H99" s="59"/>
    </row>
    <row r="100" spans="1:8" x14ac:dyDescent="0.35">
      <c r="A100" s="53" t="s">
        <v>281</v>
      </c>
      <c r="B100" s="53" t="s">
        <v>282</v>
      </c>
      <c r="C100" s="53" t="s">
        <v>112</v>
      </c>
      <c r="D100" s="52" t="str" cm="1">
        <f t="array" ref="D100">IFERROR(SUBSTITUTE( INDEX(Table2[Q9_NHS_Display_Suppressed], MATCH( 1,(Table2[Question]=$A$2)*(Table2[Postcode_Area]= Table25044562[[#This Row],[Postcode Area]] ),0)),"'", ""), "")</f>
        <v>286</v>
      </c>
      <c r="E100" s="52" t="str" cm="1">
        <f t="array" ref="E100">IFERROR(SUBSTITUTE( INDEX(Table2[Q9_Private_Display_Suppressed], MATCH( 1,(Table2[Question]=$A$2)*(Table2[Postcode_Area]= Table25044562[[#This Row],[Postcode Area]] ),0)),"'", ""),"")</f>
        <v>83</v>
      </c>
      <c r="F100" s="52" t="str" cm="1">
        <f t="array" ref="F100">IFERROR(SUBSTITUTE( INDEX(Table2[Q9_Mix_Display_Suppressed], MATCH( 1,(Table2[Question]=$A$2)*(Table2[Postcode_Area]= Table25044562[[#This Row],[Postcode Area]] ),0)),"'", ""),"")</f>
        <v>106</v>
      </c>
      <c r="G100" s="52" t="str" cm="1">
        <f t="array" ref="G100">IFERROR(SUBSTITUTE( INDEX(Table2[Q9_Other_Display_Suppressed], MATCH( 1,(Table2[Question]=$A$2)*(Table2[Postcode_Area]= Table25044562[[#This Row],[Postcode Area]] ),0)),"'", ""),"")</f>
        <v>...</v>
      </c>
      <c r="H100" s="59"/>
    </row>
    <row r="101" spans="1:8" x14ac:dyDescent="0.35">
      <c r="A101" s="53" t="s">
        <v>283</v>
      </c>
      <c r="B101" s="53" t="s">
        <v>284</v>
      </c>
      <c r="C101" s="53" t="s">
        <v>91</v>
      </c>
      <c r="D101" s="52" t="str" cm="1">
        <f t="array" ref="D101">IFERROR(SUBSTITUTE( INDEX(Table2[Q9_NHS_Display_Suppressed], MATCH( 1,(Table2[Question]=$A$2)*(Table2[Postcode_Area]= Table25044562[[#This Row],[Postcode Area]] ),0)),"'", ""), "")</f>
        <v>44</v>
      </c>
      <c r="E101" s="52" t="str" cm="1">
        <f t="array" ref="E101">IFERROR(SUBSTITUTE( INDEX(Table2[Q9_Private_Display_Suppressed], MATCH( 1,(Table2[Question]=$A$2)*(Table2[Postcode_Area]= Table25044562[[#This Row],[Postcode Area]] ),0)),"'", ""),"")</f>
        <v>49</v>
      </c>
      <c r="F101" s="52" t="str" cm="1">
        <f t="array" ref="F101">IFERROR(SUBSTITUTE( INDEX(Table2[Q9_Mix_Display_Suppressed], MATCH( 1,(Table2[Question]=$A$2)*(Table2[Postcode_Area]= Table25044562[[#This Row],[Postcode Area]] ),0)),"'", ""),"")</f>
        <v>33</v>
      </c>
      <c r="G101" s="52" t="str" cm="1">
        <f t="array" ref="G101">IFERROR(SUBSTITUTE( INDEX(Table2[Q9_Other_Display_Suppressed], MATCH( 1,(Table2[Question]=$A$2)*(Table2[Postcode_Area]= Table25044562[[#This Row],[Postcode Area]] ),0)),"'", ""),"")</f>
        <v>...</v>
      </c>
      <c r="H101" s="59"/>
    </row>
    <row r="102" spans="1:8" x14ac:dyDescent="0.35">
      <c r="A102" s="53" t="s">
        <v>285</v>
      </c>
      <c r="B102" s="53" t="s">
        <v>286</v>
      </c>
      <c r="C102" s="53" t="s">
        <v>100</v>
      </c>
      <c r="D102" s="52" t="str" cm="1">
        <f t="array" ref="D102">IFERROR(SUBSTITUTE( INDEX(Table2[Q9_NHS_Display_Suppressed], MATCH( 1,(Table2[Question]=$A$2)*(Table2[Postcode_Area]= Table25044562[[#This Row],[Postcode Area]] ),0)),"'", ""), "")</f>
        <v>74</v>
      </c>
      <c r="E102" s="52" t="str" cm="1">
        <f t="array" ref="E102">IFERROR(SUBSTITUTE( INDEX(Table2[Q9_Private_Display_Suppressed], MATCH( 1,(Table2[Question]=$A$2)*(Table2[Postcode_Area]= Table25044562[[#This Row],[Postcode Area]] ),0)),"'", ""),"")</f>
        <v>82</v>
      </c>
      <c r="F102" s="52" t="str" cm="1">
        <f t="array" ref="F102">IFERROR(SUBSTITUTE( INDEX(Table2[Q9_Mix_Display_Suppressed], MATCH( 1,(Table2[Question]=$A$2)*(Table2[Postcode_Area]= Table25044562[[#This Row],[Postcode Area]] ),0)),"'", ""),"")</f>
        <v>46</v>
      </c>
      <c r="G102" s="52" t="str" cm="1">
        <f t="array" ref="G102">IFERROR(SUBSTITUTE( INDEX(Table2[Q9_Other_Display_Suppressed], MATCH( 1,(Table2[Question]=$A$2)*(Table2[Postcode_Area]= Table25044562[[#This Row],[Postcode Area]] ),0)),"'", ""),"")</f>
        <v>...</v>
      </c>
      <c r="H102" s="59"/>
    </row>
    <row r="103" spans="1:8" x14ac:dyDescent="0.35">
      <c r="A103" s="53" t="s">
        <v>287</v>
      </c>
      <c r="B103" s="53" t="s">
        <v>288</v>
      </c>
      <c r="C103" s="53" t="s">
        <v>109</v>
      </c>
      <c r="D103" s="52" t="str" cm="1">
        <f t="array" ref="D103">IFERROR(SUBSTITUTE( INDEX(Table2[Q9_NHS_Display_Suppressed], MATCH( 1,(Table2[Question]=$A$2)*(Table2[Postcode_Area]= Table25044562[[#This Row],[Postcode Area]] ),0)),"'", ""), "")</f>
        <v>38</v>
      </c>
      <c r="E103" s="52" t="str" cm="1">
        <f t="array" ref="E103">IFERROR(SUBSTITUTE( INDEX(Table2[Q9_Private_Display_Suppressed], MATCH( 1,(Table2[Question]=$A$2)*(Table2[Postcode_Area]= Table25044562[[#This Row],[Postcode Area]] ),0)),"'", ""),"")</f>
        <v>54</v>
      </c>
      <c r="F103" s="52" t="str" cm="1">
        <f t="array" ref="F103">IFERROR(SUBSTITUTE( INDEX(Table2[Q9_Mix_Display_Suppressed], MATCH( 1,(Table2[Question]=$A$2)*(Table2[Postcode_Area]= Table25044562[[#This Row],[Postcode Area]] ),0)),"'", ""),"")</f>
        <v>38</v>
      </c>
      <c r="G103" s="52" t="str" cm="1">
        <f t="array" ref="G103">IFERROR(SUBSTITUTE( INDEX(Table2[Q9_Other_Display_Suppressed], MATCH( 1,(Table2[Question]=$A$2)*(Table2[Postcode_Area]= Table25044562[[#This Row],[Postcode Area]] ),0)),"'", ""),"")</f>
        <v/>
      </c>
      <c r="H103" s="59"/>
    </row>
    <row r="104" spans="1:8" x14ac:dyDescent="0.35">
      <c r="A104" s="53" t="s">
        <v>289</v>
      </c>
      <c r="B104" s="53" t="s">
        <v>290</v>
      </c>
      <c r="C104" s="53" t="s">
        <v>112</v>
      </c>
      <c r="D104" s="52" t="str" cm="1">
        <f t="array" ref="D104">IFERROR(SUBSTITUTE( INDEX(Table2[Q9_NHS_Display_Suppressed], MATCH( 1,(Table2[Question]=$A$2)*(Table2[Postcode_Area]= Table25044562[[#This Row],[Postcode Area]] ),0)),"'", ""), "")</f>
        <v>25</v>
      </c>
      <c r="E104" s="52" t="str" cm="1">
        <f t="array" ref="E104">IFERROR(SUBSTITUTE( INDEX(Table2[Q9_Private_Display_Suppressed], MATCH( 1,(Table2[Question]=$A$2)*(Table2[Postcode_Area]= Table25044562[[#This Row],[Postcode Area]] ),0)),"'", ""),"")</f>
        <v>27</v>
      </c>
      <c r="F104" s="52" t="str" cm="1">
        <f t="array" ref="F104">IFERROR(SUBSTITUTE( INDEX(Table2[Q9_Mix_Display_Suppressed], MATCH( 1,(Table2[Question]=$A$2)*(Table2[Postcode_Area]= Table25044562[[#This Row],[Postcode Area]] ),0)),"'", ""),"")</f>
        <v>18</v>
      </c>
      <c r="G104" s="52" t="str" cm="1">
        <f t="array" ref="G104">IFERROR(SUBSTITUTE( INDEX(Table2[Q9_Other_Display_Suppressed], MATCH( 1,(Table2[Question]=$A$2)*(Table2[Postcode_Area]= Table25044562[[#This Row],[Postcode Area]] ),0)),"'", ""),"")</f>
        <v/>
      </c>
      <c r="H104" s="59"/>
    </row>
    <row r="105" spans="1:8" x14ac:dyDescent="0.35">
      <c r="A105" s="53" t="s">
        <v>291</v>
      </c>
      <c r="B105" s="53" t="s">
        <v>292</v>
      </c>
      <c r="C105" s="53" t="s">
        <v>97</v>
      </c>
      <c r="D105" s="52" t="str" cm="1">
        <f t="array" ref="D105">IFERROR(SUBSTITUTE( INDEX(Table2[Q9_NHS_Display_Suppressed], MATCH( 1,(Table2[Question]=$A$2)*(Table2[Postcode_Area]= Table25044562[[#This Row],[Postcode Area]] ),0)),"'", ""), "")</f>
        <v>47</v>
      </c>
      <c r="E105" s="52" t="str" cm="1">
        <f t="array" ref="E105">IFERROR(SUBSTITUTE( INDEX(Table2[Q9_Private_Display_Suppressed], MATCH( 1,(Table2[Question]=$A$2)*(Table2[Postcode_Area]= Table25044562[[#This Row],[Postcode Area]] ),0)),"'", ""),"")</f>
        <v>62</v>
      </c>
      <c r="F105" s="52" t="str" cm="1">
        <f t="array" ref="F105">IFERROR(SUBSTITUTE( INDEX(Table2[Q9_Mix_Display_Suppressed], MATCH( 1,(Table2[Question]=$A$2)*(Table2[Postcode_Area]= Table25044562[[#This Row],[Postcode Area]] ),0)),"'", ""),"")</f>
        <v>23</v>
      </c>
      <c r="G105" s="52" t="str" cm="1">
        <f t="array" ref="G105">IFERROR(SUBSTITUTE( INDEX(Table2[Q9_Other_Display_Suppressed], MATCH( 1,(Table2[Question]=$A$2)*(Table2[Postcode_Area]= Table25044562[[#This Row],[Postcode Area]] ),0)),"'", ""),"")</f>
        <v>...</v>
      </c>
      <c r="H105" s="59"/>
    </row>
    <row r="106" spans="1:8" x14ac:dyDescent="0.35">
      <c r="A106" s="53" t="s">
        <v>293</v>
      </c>
      <c r="B106" s="53" t="s">
        <v>294</v>
      </c>
      <c r="C106" s="53" t="s">
        <v>109</v>
      </c>
      <c r="D106" s="52" t="str" cm="1">
        <f t="array" ref="D106">IFERROR(SUBSTITUTE( INDEX(Table2[Q9_NHS_Display_Suppressed], MATCH( 1,(Table2[Question]=$A$2)*(Table2[Postcode_Area]= Table25044562[[#This Row],[Postcode Area]] ),0)),"'", ""), "")</f>
        <v>79</v>
      </c>
      <c r="E106" s="52" t="str" cm="1">
        <f t="array" ref="E106">IFERROR(SUBSTITUTE( INDEX(Table2[Q9_Private_Display_Suppressed], MATCH( 1,(Table2[Question]=$A$2)*(Table2[Postcode_Area]= Table25044562[[#This Row],[Postcode Area]] ),0)),"'", ""),"")</f>
        <v>99</v>
      </c>
      <c r="F106" s="52" t="str" cm="1">
        <f t="array" ref="F106">IFERROR(SUBSTITUTE( INDEX(Table2[Q9_Mix_Display_Suppressed], MATCH( 1,(Table2[Question]=$A$2)*(Table2[Postcode_Area]= Table25044562[[#This Row],[Postcode Area]] ),0)),"'", ""),"")</f>
        <v>43</v>
      </c>
      <c r="G106" s="52" t="str" cm="1">
        <f t="array" ref="G106">IFERROR(SUBSTITUTE( INDEX(Table2[Q9_Other_Display_Suppressed], MATCH( 1,(Table2[Question]=$A$2)*(Table2[Postcode_Area]= Table25044562[[#This Row],[Postcode Area]] ),0)),"'", ""),"")</f>
        <v>7</v>
      </c>
      <c r="H106" s="59"/>
    </row>
    <row r="107" spans="1:8" x14ac:dyDescent="0.35">
      <c r="A107" s="53" t="s">
        <v>295</v>
      </c>
      <c r="B107" s="53" t="s">
        <v>296</v>
      </c>
      <c r="C107" s="53" t="s">
        <v>97</v>
      </c>
      <c r="D107" s="52" t="str" cm="1">
        <f t="array" ref="D107">IFERROR(SUBSTITUTE( INDEX(Table2[Q9_NHS_Display_Suppressed], MATCH( 1,(Table2[Question]=$A$2)*(Table2[Postcode_Area]= Table25044562[[#This Row],[Postcode Area]] ),0)),"'", ""), "")</f>
        <v>36</v>
      </c>
      <c r="E107" s="52" t="str" cm="1">
        <f t="array" ref="E107">IFERROR(SUBSTITUTE( INDEX(Table2[Q9_Private_Display_Suppressed], MATCH( 1,(Table2[Question]=$A$2)*(Table2[Postcode_Area]= Table25044562[[#This Row],[Postcode Area]] ),0)),"'", ""),"")</f>
        <v>39</v>
      </c>
      <c r="F107" s="52" t="str" cm="1">
        <f t="array" ref="F107">IFERROR(SUBSTITUTE( INDEX(Table2[Q9_Mix_Display_Suppressed], MATCH( 1,(Table2[Question]=$A$2)*(Table2[Postcode_Area]= Table25044562[[#This Row],[Postcode Area]] ),0)),"'", ""),"")</f>
        <v>14</v>
      </c>
      <c r="G107" s="52" t="str" cm="1">
        <f t="array" ref="G107">IFERROR(SUBSTITUTE( INDEX(Table2[Q9_Other_Display_Suppressed], MATCH( 1,(Table2[Question]=$A$2)*(Table2[Postcode_Area]= Table25044562[[#This Row],[Postcode Area]] ),0)),"'", ""),"")</f>
        <v>7</v>
      </c>
      <c r="H107" s="59"/>
    </row>
    <row r="108" spans="1:8" s="36" customFormat="1" x14ac:dyDescent="0.35">
      <c r="A108" s="53" t="s">
        <v>297</v>
      </c>
      <c r="B108" s="53" t="s">
        <v>298</v>
      </c>
      <c r="C108" s="53" t="s">
        <v>148</v>
      </c>
      <c r="D108" s="52" t="str" cm="1">
        <f t="array" ref="D108">IFERROR(SUBSTITUTE( INDEX(Table2[Q9_NHS_Display_Suppressed], MATCH( 1,(Table2[Question]=$A$2)*(Table2[Postcode_Area]= Table25044562[[#This Row],[Postcode Area]] ),0)),"'", ""), "")</f>
        <v>45</v>
      </c>
      <c r="E108" s="52" t="str" cm="1">
        <f t="array" ref="E108">IFERROR(SUBSTITUTE( INDEX(Table2[Q9_Private_Display_Suppressed], MATCH( 1,(Table2[Question]=$A$2)*(Table2[Postcode_Area]= Table25044562[[#This Row],[Postcode Area]] ),0)),"'", ""),"")</f>
        <v>20</v>
      </c>
      <c r="F108" s="52" t="str" cm="1">
        <f t="array" ref="F108">IFERROR(SUBSTITUTE( INDEX(Table2[Q9_Mix_Display_Suppressed], MATCH( 1,(Table2[Question]=$A$2)*(Table2[Postcode_Area]= Table25044562[[#This Row],[Postcode Area]] ),0)),"'", ""),"")</f>
        <v>11</v>
      </c>
      <c r="G108" s="52" t="str" cm="1">
        <f t="array" ref="G108">IFERROR(SUBSTITUTE( INDEX(Table2[Q9_Other_Display_Suppressed], MATCH( 1,(Table2[Question]=$A$2)*(Table2[Postcode_Area]= Table25044562[[#This Row],[Postcode Area]] ),0)),"'", ""),"")</f>
        <v>...</v>
      </c>
      <c r="H108" s="59"/>
    </row>
    <row r="109" spans="1:8" x14ac:dyDescent="0.35">
      <c r="A109" s="53" t="s">
        <v>299</v>
      </c>
      <c r="B109" s="53" t="s">
        <v>300</v>
      </c>
      <c r="C109" s="53" t="s">
        <v>91</v>
      </c>
      <c r="D109" s="52" t="str" cm="1">
        <f t="array" ref="D109">IFERROR(SUBSTITUTE( INDEX(Table2[Q9_NHS_Display_Suppressed], MATCH( 1,(Table2[Question]=$A$2)*(Table2[Postcode_Area]= Table25044562[[#This Row],[Postcode Area]] ),0)),"'", ""), "")</f>
        <v>56</v>
      </c>
      <c r="E109" s="52" t="str" cm="1">
        <f t="array" ref="E109">IFERROR(SUBSTITUTE( INDEX(Table2[Q9_Private_Display_Suppressed], MATCH( 1,(Table2[Question]=$A$2)*(Table2[Postcode_Area]= Table25044562[[#This Row],[Postcode Area]] ),0)),"'", ""),"")</f>
        <v>40</v>
      </c>
      <c r="F109" s="52" t="str" cm="1">
        <f t="array" ref="F109">IFERROR(SUBSTITUTE( INDEX(Table2[Q9_Mix_Display_Suppressed], MATCH( 1,(Table2[Question]=$A$2)*(Table2[Postcode_Area]= Table25044562[[#This Row],[Postcode Area]] ),0)),"'", ""),"")</f>
        <v>36</v>
      </c>
      <c r="G109" s="52" t="str" cm="1">
        <f t="array" ref="G109">IFERROR(SUBSTITUTE( INDEX(Table2[Q9_Other_Display_Suppressed], MATCH( 1,(Table2[Question]=$A$2)*(Table2[Postcode_Area]= Table25044562[[#This Row],[Postcode Area]] ),0)),"'", ""),"")</f>
        <v/>
      </c>
      <c r="H109" s="59"/>
    </row>
    <row r="110" spans="1:8" x14ac:dyDescent="0.35">
      <c r="A110" s="53" t="s">
        <v>301</v>
      </c>
      <c r="B110" s="53" t="s">
        <v>302</v>
      </c>
      <c r="C110" s="53" t="s">
        <v>94</v>
      </c>
      <c r="D110" s="52" t="str" cm="1">
        <f t="array" ref="D110">IFERROR(SUBSTITUTE( INDEX(Table2[Q9_NHS_Display_Suppressed], MATCH( 1,(Table2[Question]=$A$2)*(Table2[Postcode_Area]= Table25044562[[#This Row],[Postcode Area]] ),0)),"'", ""), "")</f>
        <v>75</v>
      </c>
      <c r="E110" s="52" t="str" cm="1">
        <f t="array" ref="E110">IFERROR(SUBSTITUTE( INDEX(Table2[Q9_Private_Display_Suppressed], MATCH( 1,(Table2[Question]=$A$2)*(Table2[Postcode_Area]= Table25044562[[#This Row],[Postcode Area]] ),0)),"'", ""),"")</f>
        <v>40</v>
      </c>
      <c r="F110" s="52" t="str" cm="1">
        <f t="array" ref="F110">IFERROR(SUBSTITUTE( INDEX(Table2[Q9_Mix_Display_Suppressed], MATCH( 1,(Table2[Question]=$A$2)*(Table2[Postcode_Area]= Table25044562[[#This Row],[Postcode Area]] ),0)),"'", ""),"")</f>
        <v>33</v>
      </c>
      <c r="G110" s="52" t="str" cm="1">
        <f t="array" ref="G110">IFERROR(SUBSTITUTE( INDEX(Table2[Q9_Other_Display_Suppressed], MATCH( 1,(Table2[Question]=$A$2)*(Table2[Postcode_Area]= Table25044562[[#This Row],[Postcode Area]] ),0)),"'", ""),"")</f>
        <v>...</v>
      </c>
      <c r="H110" s="59"/>
    </row>
    <row r="111" spans="1:8" x14ac:dyDescent="0.35">
      <c r="A111" s="53" t="s">
        <v>303</v>
      </c>
      <c r="B111" s="53" t="s">
        <v>304</v>
      </c>
      <c r="C111" s="53" t="s">
        <v>112</v>
      </c>
      <c r="D111" s="52" t="str" cm="1">
        <f t="array" ref="D111">IFERROR(SUBSTITUTE( INDEX(Table2[Q9_NHS_Display_Suppressed], MATCH( 1,(Table2[Question]=$A$2)*(Table2[Postcode_Area]= Table25044562[[#This Row],[Postcode Area]] ),0)),"'", ""), "")</f>
        <v>77</v>
      </c>
      <c r="E111" s="52" t="str" cm="1">
        <f t="array" ref="E111">IFERROR(SUBSTITUTE( INDEX(Table2[Q9_Private_Display_Suppressed], MATCH( 1,(Table2[Question]=$A$2)*(Table2[Postcode_Area]= Table25044562[[#This Row],[Postcode Area]] ),0)),"'", ""),"")</f>
        <v>152</v>
      </c>
      <c r="F111" s="52" t="str" cm="1">
        <f t="array" ref="F111">IFERROR(SUBSTITUTE( INDEX(Table2[Q9_Mix_Display_Suppressed], MATCH( 1,(Table2[Question]=$A$2)*(Table2[Postcode_Area]= Table25044562[[#This Row],[Postcode Area]] ),0)),"'", ""),"")</f>
        <v>113</v>
      </c>
      <c r="G111" s="52" t="str" cm="1">
        <f t="array" ref="G111">IFERROR(SUBSTITUTE( INDEX(Table2[Q9_Other_Display_Suppressed], MATCH( 1,(Table2[Question]=$A$2)*(Table2[Postcode_Area]= Table25044562[[#This Row],[Postcode Area]] ),0)),"'", ""),"")</f>
        <v>7</v>
      </c>
      <c r="H111" s="59"/>
    </row>
    <row r="112" spans="1:8" x14ac:dyDescent="0.35">
      <c r="A112" s="53" t="s">
        <v>305</v>
      </c>
      <c r="B112" s="53" t="s">
        <v>306</v>
      </c>
      <c r="C112" s="53" t="s">
        <v>48</v>
      </c>
      <c r="D112" s="52" t="str" cm="1">
        <f t="array" ref="D112">IFERROR(SUBSTITUTE( INDEX(Table2[Q9_NHS_Display_Suppressed], MATCH( 1,(Table2[Question]=$A$2)*(Table2[Postcode_Area]= Table25044562[[#This Row],[Postcode Area]] ),0)),"'", ""), "")</f>
        <v>39</v>
      </c>
      <c r="E112" s="52" t="str" cm="1">
        <f t="array" ref="E112">IFERROR(SUBSTITUTE( INDEX(Table2[Q9_Private_Display_Suppressed], MATCH( 1,(Table2[Question]=$A$2)*(Table2[Postcode_Area]= Table25044562[[#This Row],[Postcode Area]] ),0)),"'", ""),"")</f>
        <v>55</v>
      </c>
      <c r="F112" s="52" t="str" cm="1">
        <f t="array" ref="F112">IFERROR(SUBSTITUTE( INDEX(Table2[Q9_Mix_Display_Suppressed], MATCH( 1,(Table2[Question]=$A$2)*(Table2[Postcode_Area]= Table25044562[[#This Row],[Postcode Area]] ),0)),"'", ""),"")</f>
        <v>14</v>
      </c>
      <c r="G112" s="52" t="str" cm="1">
        <f t="array" ref="G112">IFERROR(SUBSTITUTE( INDEX(Table2[Q9_Other_Display_Suppressed], MATCH( 1,(Table2[Question]=$A$2)*(Table2[Postcode_Area]= Table25044562[[#This Row],[Postcode Area]] ),0)),"'", ""),"")</f>
        <v/>
      </c>
      <c r="H112" s="59"/>
    </row>
    <row r="113" spans="1:8" x14ac:dyDescent="0.35">
      <c r="A113" s="53" t="s">
        <v>307</v>
      </c>
      <c r="B113" s="53" t="s">
        <v>308</v>
      </c>
      <c r="C113" s="53" t="s">
        <v>97</v>
      </c>
      <c r="D113" s="52" t="str" cm="1">
        <f t="array" ref="D113">IFERROR(SUBSTITUTE( INDEX(Table2[Q9_NHS_Display_Suppressed], MATCH( 1,(Table2[Question]=$A$2)*(Table2[Postcode_Area]= Table25044562[[#This Row],[Postcode Area]] ),0)),"'", ""), "")</f>
        <v>29</v>
      </c>
      <c r="E113" s="52" t="str" cm="1">
        <f t="array" ref="E113">IFERROR(SUBSTITUTE( INDEX(Table2[Q9_Private_Display_Suppressed], MATCH( 1,(Table2[Question]=$A$2)*(Table2[Postcode_Area]= Table25044562[[#This Row],[Postcode Area]] ),0)),"'", ""),"")</f>
        <v>62</v>
      </c>
      <c r="F113" s="52" t="str" cm="1">
        <f t="array" ref="F113">IFERROR(SUBSTITUTE( INDEX(Table2[Q9_Mix_Display_Suppressed], MATCH( 1,(Table2[Question]=$A$2)*(Table2[Postcode_Area]= Table25044562[[#This Row],[Postcode Area]] ),0)),"'", ""),"")</f>
        <v>15</v>
      </c>
      <c r="G113" s="52" t="str" cm="1">
        <f t="array" ref="G113">IFERROR(SUBSTITUTE( INDEX(Table2[Q9_Other_Display_Suppressed], MATCH( 1,(Table2[Question]=$A$2)*(Table2[Postcode_Area]= Table25044562[[#This Row],[Postcode Area]] ),0)),"'", ""),"")</f>
        <v>...</v>
      </c>
      <c r="H113" s="59"/>
    </row>
    <row r="114" spans="1:8" x14ac:dyDescent="0.35">
      <c r="A114" s="53" t="s">
        <v>309</v>
      </c>
      <c r="B114" s="53" t="s">
        <v>310</v>
      </c>
      <c r="C114" s="53" t="s">
        <v>42</v>
      </c>
      <c r="D114" s="52" t="str" cm="1">
        <f t="array" ref="D114">IFERROR(SUBSTITUTE( INDEX(Table2[Q9_NHS_Display_Suppressed], MATCH( 1,(Table2[Question]=$A$2)*(Table2[Postcode_Area]= Table25044562[[#This Row],[Postcode Area]] ),0)),"'", ""), "")</f>
        <v>19</v>
      </c>
      <c r="E114" s="52" t="str" cm="1">
        <f t="array" ref="E114">IFERROR(SUBSTITUTE( INDEX(Table2[Q9_Private_Display_Suppressed], MATCH( 1,(Table2[Question]=$A$2)*(Table2[Postcode_Area]= Table25044562[[#This Row],[Postcode Area]] ),0)),"'", ""),"")</f>
        <v>14</v>
      </c>
      <c r="F114" s="52" t="str" cm="1">
        <f t="array" ref="F114">IFERROR(SUBSTITUTE( INDEX(Table2[Q9_Mix_Display_Suppressed], MATCH( 1,(Table2[Question]=$A$2)*(Table2[Postcode_Area]= Table25044562[[#This Row],[Postcode Area]] ),0)),"'", ""),"")</f>
        <v>8</v>
      </c>
      <c r="G114" s="52" t="str" cm="1">
        <f t="array" ref="G114">IFERROR(SUBSTITUTE( INDEX(Table2[Q9_Other_Display_Suppressed], MATCH( 1,(Table2[Question]=$A$2)*(Table2[Postcode_Area]= Table25044562[[#This Row],[Postcode Area]] ),0)),"'", ""),"")</f>
        <v/>
      </c>
      <c r="H114" s="59"/>
    </row>
    <row r="115" spans="1:8" x14ac:dyDescent="0.35">
      <c r="A115" s="53" t="s">
        <v>311</v>
      </c>
      <c r="B115" s="53" t="s">
        <v>312</v>
      </c>
      <c r="C115" s="53" t="s">
        <v>94</v>
      </c>
      <c r="D115" s="52" t="str" cm="1">
        <f t="array" ref="D115">IFERROR(SUBSTITUTE( INDEX(Table2[Q9_NHS_Display_Suppressed], MATCH( 1,(Table2[Question]=$A$2)*(Table2[Postcode_Area]= Table25044562[[#This Row],[Postcode Area]] ),0)),"'", ""), "")</f>
        <v>30</v>
      </c>
      <c r="E115" s="52" t="str" cm="1">
        <f t="array" ref="E115">IFERROR(SUBSTITUTE( INDEX(Table2[Q9_Private_Display_Suppressed], MATCH( 1,(Table2[Question]=$A$2)*(Table2[Postcode_Area]= Table25044562[[#This Row],[Postcode Area]] ),0)),"'", ""),"")</f>
        <v>12</v>
      </c>
      <c r="F115" s="52" t="str" cm="1">
        <f t="array" ref="F115">IFERROR(SUBSTITUTE( INDEX(Table2[Q9_Mix_Display_Suppressed], MATCH( 1,(Table2[Question]=$A$2)*(Table2[Postcode_Area]= Table25044562[[#This Row],[Postcode Area]] ),0)),"'", ""),"")</f>
        <v>12</v>
      </c>
      <c r="G115" s="52" t="str" cm="1">
        <f t="array" ref="G115">IFERROR(SUBSTITUTE( INDEX(Table2[Q9_Other_Display_Suppressed], MATCH( 1,(Table2[Question]=$A$2)*(Table2[Postcode_Area]= Table25044562[[#This Row],[Postcode Area]] ),0)),"'", ""),"")</f>
        <v/>
      </c>
      <c r="H115" s="59"/>
    </row>
    <row r="116" spans="1:8" x14ac:dyDescent="0.35">
      <c r="A116" s="53" t="s">
        <v>313</v>
      </c>
      <c r="B116" s="53" t="s">
        <v>314</v>
      </c>
      <c r="C116" s="53" t="s">
        <v>109</v>
      </c>
      <c r="D116" s="52" t="str" cm="1">
        <f t="array" ref="D116">IFERROR(SUBSTITUTE( INDEX(Table2[Q9_NHS_Display_Suppressed], MATCH( 1,(Table2[Question]=$A$2)*(Table2[Postcode_Area]= Table25044562[[#This Row],[Postcode Area]] ),0)),"'", ""), "")</f>
        <v>52</v>
      </c>
      <c r="E116" s="52" t="str" cm="1">
        <f t="array" ref="E116">IFERROR(SUBSTITUTE( INDEX(Table2[Q9_Private_Display_Suppressed], MATCH( 1,(Table2[Question]=$A$2)*(Table2[Postcode_Area]= Table25044562[[#This Row],[Postcode Area]] ),0)),"'", ""),"")</f>
        <v>101</v>
      </c>
      <c r="F116" s="52" t="str" cm="1">
        <f t="array" ref="F116">IFERROR(SUBSTITUTE( INDEX(Table2[Q9_Mix_Display_Suppressed], MATCH( 1,(Table2[Question]=$A$2)*(Table2[Postcode_Area]= Table25044562[[#This Row],[Postcode Area]] ),0)),"'", ""),"")</f>
        <v>50</v>
      </c>
      <c r="G116" s="52" t="str" cm="1">
        <f t="array" ref="G116">IFERROR(SUBSTITUTE( INDEX(Table2[Q9_Other_Display_Suppressed], MATCH( 1,(Table2[Question]=$A$2)*(Table2[Postcode_Area]= Table25044562[[#This Row],[Postcode Area]] ),0)),"'", ""),"")</f>
        <v/>
      </c>
      <c r="H116" s="59"/>
    </row>
    <row r="117" spans="1:8" x14ac:dyDescent="0.35">
      <c r="A117" s="53" t="s">
        <v>315</v>
      </c>
      <c r="B117" s="53" t="s">
        <v>316</v>
      </c>
      <c r="C117" s="53" t="s">
        <v>97</v>
      </c>
      <c r="D117" s="52" t="str" cm="1">
        <f t="array" ref="D117">IFERROR(SUBSTITUTE( INDEX(Table2[Q9_NHS_Display_Suppressed], MATCH( 1,(Table2[Question]=$A$2)*(Table2[Postcode_Area]= Table25044562[[#This Row],[Postcode Area]] ),0)),"'", ""), "")</f>
        <v>23</v>
      </c>
      <c r="E117" s="52" t="str" cm="1">
        <f t="array" ref="E117">IFERROR(SUBSTITUTE( INDEX(Table2[Q9_Private_Display_Suppressed], MATCH( 1,(Table2[Question]=$A$2)*(Table2[Postcode_Area]= Table25044562[[#This Row],[Postcode Area]] ),0)),"'", ""),"")</f>
        <v>70</v>
      </c>
      <c r="F117" s="52" t="str" cm="1">
        <f t="array" ref="F117">IFERROR(SUBSTITUTE( INDEX(Table2[Q9_Mix_Display_Suppressed], MATCH( 1,(Table2[Question]=$A$2)*(Table2[Postcode_Area]= Table25044562[[#This Row],[Postcode Area]] ),0)),"'", ""),"")</f>
        <v>22</v>
      </c>
      <c r="G117" s="52" t="str" cm="1">
        <f t="array" ref="G117">IFERROR(SUBSTITUTE( INDEX(Table2[Q9_Other_Display_Suppressed], MATCH( 1,(Table2[Question]=$A$2)*(Table2[Postcode_Area]= Table25044562[[#This Row],[Postcode Area]] ),0)),"'", ""),"")</f>
        <v/>
      </c>
      <c r="H117" s="59"/>
    </row>
    <row r="118" spans="1:8" x14ac:dyDescent="0.35">
      <c r="A118" s="53" t="s">
        <v>317</v>
      </c>
      <c r="B118" s="53" t="s">
        <v>318</v>
      </c>
      <c r="C118" s="53" t="s">
        <v>97</v>
      </c>
      <c r="D118" s="52" t="str" cm="1">
        <f t="array" ref="D118">IFERROR(SUBSTITUTE( INDEX(Table2[Q9_NHS_Display_Suppressed], MATCH( 1,(Table2[Question]=$A$2)*(Table2[Postcode_Area]= Table25044562[[#This Row],[Postcode Area]] ),0)),"'", ""), "")</f>
        <v>46</v>
      </c>
      <c r="E118" s="52" t="str" cm="1">
        <f t="array" ref="E118">IFERROR(SUBSTITUTE( INDEX(Table2[Q9_Private_Display_Suppressed], MATCH( 1,(Table2[Question]=$A$2)*(Table2[Postcode_Area]= Table25044562[[#This Row],[Postcode Area]] ),0)),"'", ""),"")</f>
        <v>49</v>
      </c>
      <c r="F118" s="52" t="str" cm="1">
        <f t="array" ref="F118">IFERROR(SUBSTITUTE( INDEX(Table2[Q9_Mix_Display_Suppressed], MATCH( 1,(Table2[Question]=$A$2)*(Table2[Postcode_Area]= Table25044562[[#This Row],[Postcode Area]] ),0)),"'", ""),"")</f>
        <v>22</v>
      </c>
      <c r="G118" s="52" t="str" cm="1">
        <f t="array" ref="G118">IFERROR(SUBSTITUTE( INDEX(Table2[Q9_Other_Display_Suppressed], MATCH( 1,(Table2[Question]=$A$2)*(Table2[Postcode_Area]= Table25044562[[#This Row],[Postcode Area]] ),0)),"'", ""),"")</f>
        <v>...</v>
      </c>
      <c r="H118" s="59"/>
    </row>
    <row r="119" spans="1:8" s="36" customFormat="1" x14ac:dyDescent="0.35">
      <c r="A119" s="53" t="s">
        <v>319</v>
      </c>
      <c r="B119" s="53" t="s">
        <v>320</v>
      </c>
      <c r="C119" s="53" t="s">
        <v>148</v>
      </c>
      <c r="D119" s="52" t="str" cm="1">
        <f t="array" ref="D119">IFERROR(SUBSTITUTE( INDEX(Table2[Q9_NHS_Display_Suppressed], MATCH( 1,(Table2[Question]=$A$2)*(Table2[Postcode_Area]= Table25044562[[#This Row],[Postcode Area]] ),0)),"'", ""), "")</f>
        <v>112</v>
      </c>
      <c r="E119" s="52" t="str" cm="1">
        <f t="array" ref="E119">IFERROR(SUBSTITUTE( INDEX(Table2[Q9_Private_Display_Suppressed], MATCH( 1,(Table2[Question]=$A$2)*(Table2[Postcode_Area]= Table25044562[[#This Row],[Postcode Area]] ),0)),"'", ""),"")</f>
        <v>50</v>
      </c>
      <c r="F119" s="52" t="str" cm="1">
        <f t="array" ref="F119">IFERROR(SUBSTITUTE( INDEX(Table2[Q9_Mix_Display_Suppressed], MATCH( 1,(Table2[Question]=$A$2)*(Table2[Postcode_Area]= Table25044562[[#This Row],[Postcode Area]] ),0)),"'", ""),"")</f>
        <v>30</v>
      </c>
      <c r="G119" s="52" t="str" cm="1">
        <f t="array" ref="G119">IFERROR(SUBSTITUTE( INDEX(Table2[Q9_Other_Display_Suppressed], MATCH( 1,(Table2[Question]=$A$2)*(Table2[Postcode_Area]= Table25044562[[#This Row],[Postcode Area]] ),0)),"'", ""),"")</f>
        <v>...</v>
      </c>
      <c r="H119" s="59"/>
    </row>
    <row r="120" spans="1:8" x14ac:dyDescent="0.35">
      <c r="A120" s="53" t="s">
        <v>321</v>
      </c>
      <c r="B120" s="53" t="s">
        <v>322</v>
      </c>
      <c r="C120" s="53" t="s">
        <v>112</v>
      </c>
      <c r="D120" s="52" t="str" cm="1">
        <f t="array" ref="D120">IFERROR(SUBSTITUTE( INDEX(Table2[Q9_NHS_Display_Suppressed], MATCH( 1,(Table2[Question]=$A$2)*(Table2[Postcode_Area]= Table25044562[[#This Row],[Postcode Area]] ),0)),"'", ""), "")</f>
        <v>42</v>
      </c>
      <c r="E120" s="52" t="str" cm="1">
        <f t="array" ref="E120">IFERROR(SUBSTITUTE( INDEX(Table2[Q9_Private_Display_Suppressed], MATCH( 1,(Table2[Question]=$A$2)*(Table2[Postcode_Area]= Table25044562[[#This Row],[Postcode Area]] ),0)),"'", ""),"")</f>
        <v>57</v>
      </c>
      <c r="F120" s="52" t="str" cm="1">
        <f t="array" ref="F120">IFERROR(SUBSTITUTE( INDEX(Table2[Q9_Mix_Display_Suppressed], MATCH( 1,(Table2[Question]=$A$2)*(Table2[Postcode_Area]= Table25044562[[#This Row],[Postcode Area]] ),0)),"'", ""),"")</f>
        <v>60</v>
      </c>
      <c r="G120" s="52" t="str" cm="1">
        <f t="array" ref="G120">IFERROR(SUBSTITUTE( INDEX(Table2[Q9_Other_Display_Suppressed], MATCH( 1,(Table2[Question]=$A$2)*(Table2[Postcode_Area]= Table25044562[[#This Row],[Postcode Area]] ),0)),"'", ""),"")</f>
        <v>...</v>
      </c>
      <c r="H120" s="59"/>
    </row>
    <row r="121" spans="1:8" x14ac:dyDescent="0.35">
      <c r="A121" s="53" t="s">
        <v>323</v>
      </c>
      <c r="B121" s="53" t="s">
        <v>324</v>
      </c>
      <c r="C121" s="53" t="s">
        <v>112</v>
      </c>
      <c r="D121" s="52" t="str" cm="1">
        <f t="array" ref="D121">IFERROR(SUBSTITUTE( INDEX(Table2[Q9_NHS_Display_Suppressed], MATCH( 1,(Table2[Question]=$A$2)*(Table2[Postcode_Area]= Table25044562[[#This Row],[Postcode Area]] ),0)),"'", ""), "")</f>
        <v>42</v>
      </c>
      <c r="E121" s="52" t="str" cm="1">
        <f t="array" ref="E121">IFERROR(SUBSTITUTE( INDEX(Table2[Q9_Private_Display_Suppressed], MATCH( 1,(Table2[Question]=$A$2)*(Table2[Postcode_Area]= Table25044562[[#This Row],[Postcode Area]] ),0)),"'", ""),"")</f>
        <v>14</v>
      </c>
      <c r="F121" s="52" t="str" cm="1">
        <f t="array" ref="F121">IFERROR(SUBSTITUTE( INDEX(Table2[Q9_Mix_Display_Suppressed], MATCH( 1,(Table2[Question]=$A$2)*(Table2[Postcode_Area]= Table25044562[[#This Row],[Postcode Area]] ),0)),"'", ""),"")</f>
        <v>33</v>
      </c>
      <c r="G121" s="52" t="str" cm="1">
        <f t="array" ref="G121">IFERROR(SUBSTITUTE( INDEX(Table2[Q9_Other_Display_Suppressed], MATCH( 1,(Table2[Question]=$A$2)*(Table2[Postcode_Area]= Table25044562[[#This Row],[Postcode Area]] ),0)),"'", ""),"")</f>
        <v/>
      </c>
      <c r="H121" s="59"/>
    </row>
    <row r="122" spans="1:8" x14ac:dyDescent="0.35">
      <c r="A122" s="53" t="s">
        <v>325</v>
      </c>
      <c r="B122" s="53" t="s">
        <v>326</v>
      </c>
      <c r="C122" s="53" t="s">
        <v>112</v>
      </c>
      <c r="D122" s="52" t="str" cm="1">
        <f t="array" ref="D122">IFERROR(SUBSTITUTE( INDEX(Table2[Q9_NHS_Display_Suppressed], MATCH( 1,(Table2[Question]=$A$2)*(Table2[Postcode_Area]= Table25044562[[#This Row],[Postcode Area]] ),0)),"'", ""), "")</f>
        <v>50</v>
      </c>
      <c r="E122" s="52" t="str" cm="1">
        <f t="array" ref="E122">IFERROR(SUBSTITUTE( INDEX(Table2[Q9_Private_Display_Suppressed], MATCH( 1,(Table2[Question]=$A$2)*(Table2[Postcode_Area]= Table25044562[[#This Row],[Postcode Area]] ),0)),"'", ""),"")</f>
        <v>106</v>
      </c>
      <c r="F122" s="52" t="str" cm="1">
        <f t="array" ref="F122">IFERROR(SUBSTITUTE( INDEX(Table2[Q9_Mix_Display_Suppressed], MATCH( 1,(Table2[Question]=$A$2)*(Table2[Postcode_Area]= Table25044562[[#This Row],[Postcode Area]] ),0)),"'", ""),"")</f>
        <v>54</v>
      </c>
      <c r="G122" s="52" t="str" cm="1">
        <f t="array" ref="G122">IFERROR(SUBSTITUTE( INDEX(Table2[Q9_Other_Display_Suppressed], MATCH( 1,(Table2[Question]=$A$2)*(Table2[Postcode_Area]= Table25044562[[#This Row],[Postcode Area]] ),0)),"'", ""),"")</f>
        <v/>
      </c>
      <c r="H122" s="59"/>
    </row>
    <row r="123" spans="1:8" x14ac:dyDescent="0.35">
      <c r="A123" s="53" t="s">
        <v>327</v>
      </c>
      <c r="B123" s="53" t="s">
        <v>328</v>
      </c>
      <c r="C123" s="53" t="s">
        <v>100</v>
      </c>
      <c r="D123" s="52" t="str" cm="1">
        <f t="array" ref="D123">IFERROR(SUBSTITUTE( INDEX(Table2[Q9_NHS_Display_Suppressed], MATCH( 1,(Table2[Question]=$A$2)*(Table2[Postcode_Area]= Table25044562[[#This Row],[Postcode Area]] ),0)),"'", ""), "")</f>
        <v>96</v>
      </c>
      <c r="E123" s="52" t="str" cm="1">
        <f t="array" ref="E123">IFERROR(SUBSTITUTE( INDEX(Table2[Q9_Private_Display_Suppressed], MATCH( 1,(Table2[Question]=$A$2)*(Table2[Postcode_Area]= Table25044562[[#This Row],[Postcode Area]] ),0)),"'", ""),"")</f>
        <v>69</v>
      </c>
      <c r="F123" s="52" t="str" cm="1">
        <f t="array" ref="F123">IFERROR(SUBSTITUTE( INDEX(Table2[Q9_Mix_Display_Suppressed], MATCH( 1,(Table2[Question]=$A$2)*(Table2[Postcode_Area]= Table25044562[[#This Row],[Postcode Area]] ),0)),"'", ""),"")</f>
        <v>35</v>
      </c>
      <c r="G123" s="52" t="str" cm="1">
        <f t="array" ref="G123">IFERROR(SUBSTITUTE( INDEX(Table2[Q9_Other_Display_Suppressed], MATCH( 1,(Table2[Question]=$A$2)*(Table2[Postcode_Area]= Table25044562[[#This Row],[Postcode Area]] ),0)),"'", ""),"")</f>
        <v>...</v>
      </c>
      <c r="H123" s="59"/>
    </row>
    <row r="124" spans="1:8" x14ac:dyDescent="0.35">
      <c r="A124" s="53" t="s">
        <v>329</v>
      </c>
      <c r="B124" s="53" t="s">
        <v>330</v>
      </c>
      <c r="C124" s="53" t="s">
        <v>112</v>
      </c>
      <c r="D124" s="52" t="str" cm="1">
        <f t="array" ref="D124">IFERROR(SUBSTITUTE( INDEX(Table2[Q9_NHS_Display_Suppressed], MATCH( 1,(Table2[Question]=$A$2)*(Table2[Postcode_Area]= Table25044562[[#This Row],[Postcode Area]] ),0)),"'", ""), "")</f>
        <v/>
      </c>
      <c r="E124" s="52" t="str" cm="1">
        <f t="array" ref="E124">IFERROR(SUBSTITUTE( INDEX(Table2[Q9_Private_Display_Suppressed], MATCH( 1,(Table2[Question]=$A$2)*(Table2[Postcode_Area]= Table25044562[[#This Row],[Postcode Area]] ),0)),"'", ""),"")</f>
        <v>6</v>
      </c>
      <c r="F124" s="52" t="str" cm="1">
        <f t="array" ref="F124">IFERROR(SUBSTITUTE( INDEX(Table2[Q9_Mix_Display_Suppressed], MATCH( 1,(Table2[Question]=$A$2)*(Table2[Postcode_Area]= Table25044562[[#This Row],[Postcode Area]] ),0)),"'", ""),"")</f>
        <v>...</v>
      </c>
      <c r="G124" s="52" t="str" cm="1">
        <f t="array" ref="G124">IFERROR(SUBSTITUTE( INDEX(Table2[Q9_Other_Display_Suppressed], MATCH( 1,(Table2[Question]=$A$2)*(Table2[Postcode_Area]= Table25044562[[#This Row],[Postcode Area]] ),0)),"'", ""),"")</f>
        <v/>
      </c>
      <c r="H124" s="59"/>
    </row>
    <row r="125" spans="1:8" x14ac:dyDescent="0.35">
      <c r="A125" s="53" t="s">
        <v>331</v>
      </c>
      <c r="B125" s="53" t="s">
        <v>330</v>
      </c>
      <c r="C125" s="53" t="s">
        <v>112</v>
      </c>
      <c r="D125" s="52" t="str" cm="1">
        <f t="array" ref="D125">IFERROR(SUBSTITUTE( INDEX(Table2[Q9_NHS_Display_Suppressed], MATCH( 1,(Table2[Question]=$A$2)*(Table2[Postcode_Area]= Table25044562[[#This Row],[Postcode Area]] ),0)),"'", ""), "")</f>
        <v>52</v>
      </c>
      <c r="E125" s="52" t="str" cm="1">
        <f t="array" ref="E125">IFERROR(SUBSTITUTE( INDEX(Table2[Q9_Private_Display_Suppressed], MATCH( 1,(Table2[Question]=$A$2)*(Table2[Postcode_Area]= Table25044562[[#This Row],[Postcode Area]] ),0)),"'", ""),"")</f>
        <v>30</v>
      </c>
      <c r="F125" s="52" t="str" cm="1">
        <f t="array" ref="F125">IFERROR(SUBSTITUTE( INDEX(Table2[Q9_Mix_Display_Suppressed], MATCH( 1,(Table2[Question]=$A$2)*(Table2[Postcode_Area]= Table25044562[[#This Row],[Postcode Area]] ),0)),"'", ""),"")</f>
        <v>15</v>
      </c>
      <c r="G125" s="52" t="str" cm="1">
        <f t="array" ref="G125">IFERROR(SUBSTITUTE( INDEX(Table2[Q9_Other_Display_Suppressed], MATCH( 1,(Table2[Question]=$A$2)*(Table2[Postcode_Area]= Table25044562[[#This Row],[Postcode Area]] ),0)),"'", ""),"")</f>
        <v>...</v>
      </c>
      <c r="H125" s="59"/>
    </row>
    <row r="126" spans="1:8" x14ac:dyDescent="0.35">
      <c r="A126" s="53" t="s">
        <v>332</v>
      </c>
      <c r="B126" s="53" t="s">
        <v>333</v>
      </c>
      <c r="C126" s="53" t="s">
        <v>112</v>
      </c>
      <c r="D126" s="52" t="str" cm="1">
        <f t="array" ref="D126">IFERROR(SUBSTITUTE( INDEX(Table2[Q9_NHS_Display_Suppressed], MATCH( 1,(Table2[Question]=$A$2)*(Table2[Postcode_Area]= Table25044562[[#This Row],[Postcode Area]] ),0)),"'", ""), "")</f>
        <v>25</v>
      </c>
      <c r="E126" s="52" t="str" cm="1">
        <f t="array" ref="E126">IFERROR(SUBSTITUTE( INDEX(Table2[Q9_Private_Display_Suppressed], MATCH( 1,(Table2[Question]=$A$2)*(Table2[Postcode_Area]= Table25044562[[#This Row],[Postcode Area]] ),0)),"'", ""),"")</f>
        <v>29</v>
      </c>
      <c r="F126" s="52" t="str" cm="1">
        <f t="array" ref="F126">IFERROR(SUBSTITUTE( INDEX(Table2[Q9_Mix_Display_Suppressed], MATCH( 1,(Table2[Question]=$A$2)*(Table2[Postcode_Area]= Table25044562[[#This Row],[Postcode Area]] ),0)),"'", ""),"")</f>
        <v>35</v>
      </c>
      <c r="G126" s="52" t="str" cm="1">
        <f t="array" ref="G126">IFERROR(SUBSTITUTE( INDEX(Table2[Q9_Other_Display_Suppressed], MATCH( 1,(Table2[Question]=$A$2)*(Table2[Postcode_Area]= Table25044562[[#This Row],[Postcode Area]] ),0)),"'", ""),"")</f>
        <v/>
      </c>
      <c r="H126" s="59"/>
    </row>
    <row r="127" spans="1:8" x14ac:dyDescent="0.35">
      <c r="A127" s="53" t="s">
        <v>334</v>
      </c>
      <c r="B127" s="53" t="s">
        <v>335</v>
      </c>
      <c r="C127" s="53" t="s">
        <v>148</v>
      </c>
      <c r="D127" s="52" t="str" cm="1">
        <f t="array" ref="D127">IFERROR(SUBSTITUTE( INDEX(Table2[Q9_NHS_Display_Suppressed], MATCH( 1,(Table2[Question]=$A$2)*(Table2[Postcode_Area]= Table25044562[[#This Row],[Postcode Area]] ),0)),"'", ""), "")</f>
        <v>85</v>
      </c>
      <c r="E127" s="52" t="str" cm="1">
        <f t="array" ref="E127">IFERROR(SUBSTITUTE( INDEX(Table2[Q9_Private_Display_Suppressed], MATCH( 1,(Table2[Question]=$A$2)*(Table2[Postcode_Area]= Table25044562[[#This Row],[Postcode Area]] ),0)),"'", ""),"")</f>
        <v>43</v>
      </c>
      <c r="F127" s="52" t="str" cm="1">
        <f t="array" ref="F127">IFERROR(SUBSTITUTE( INDEX(Table2[Q9_Mix_Display_Suppressed], MATCH( 1,(Table2[Question]=$A$2)*(Table2[Postcode_Area]= Table25044562[[#This Row],[Postcode Area]] ),0)),"'", ""),"")</f>
        <v>24</v>
      </c>
      <c r="G127" s="52" t="str" cm="1">
        <f t="array" ref="G127">IFERROR(SUBSTITUTE( INDEX(Table2[Q9_Other_Display_Suppressed], MATCH( 1,(Table2[Question]=$A$2)*(Table2[Postcode_Area]= Table25044562[[#This Row],[Postcode Area]] ),0)),"'", ""),"")</f>
        <v>...</v>
      </c>
      <c r="H127" s="59"/>
    </row>
    <row r="128" spans="1:8" x14ac:dyDescent="0.35">
      <c r="A128" s="53" t="s">
        <v>336</v>
      </c>
      <c r="B128" s="53" t="s">
        <v>330</v>
      </c>
      <c r="C128" s="53" t="s">
        <v>112</v>
      </c>
      <c r="D128" s="52" t="str" cm="1">
        <f t="array" ref="D128">IFERROR(SUBSTITUTE( INDEX(Table2[Q9_NHS_Display_Suppressed], MATCH( 1,(Table2[Question]=$A$2)*(Table2[Postcode_Area]= Table25044562[[#This Row],[Postcode Area]] ),0)),"'", ""), "")</f>
        <v>...</v>
      </c>
      <c r="E128" s="52" t="str" cm="1">
        <f t="array" ref="E128">IFERROR(SUBSTITUTE( INDEX(Table2[Q9_Private_Display_Suppressed], MATCH( 1,(Table2[Question]=$A$2)*(Table2[Postcode_Area]= Table25044562[[#This Row],[Postcode Area]] ),0)),"'", ""),"")</f>
        <v>125</v>
      </c>
      <c r="F128" s="52" t="str" cm="1">
        <f t="array" ref="F128">IFERROR(SUBSTITUTE( INDEX(Table2[Q9_Mix_Display_Suppressed], MATCH( 1,(Table2[Question]=$A$2)*(Table2[Postcode_Area]= Table25044562[[#This Row],[Postcode Area]] ),0)),"'", ""),"")</f>
        <v>7</v>
      </c>
      <c r="G128" s="52" t="str" cm="1">
        <f t="array" ref="G128">IFERROR(SUBSTITUTE( INDEX(Table2[Q9_Other_Display_Suppressed], MATCH( 1,(Table2[Question]=$A$2)*(Table2[Postcode_Area]= Table25044562[[#This Row],[Postcode Area]] ),0)),"'", ""),"")</f>
        <v>...</v>
      </c>
      <c r="H128" s="59"/>
    </row>
    <row r="129" spans="1:8" x14ac:dyDescent="0.35">
      <c r="A129" s="53" t="s">
        <v>337</v>
      </c>
      <c r="B129" s="53" t="s">
        <v>330</v>
      </c>
      <c r="C129" s="53" t="s">
        <v>112</v>
      </c>
      <c r="D129" s="52" t="str" cm="1">
        <f t="array" ref="D129">IFERROR(SUBSTITUTE( INDEX(Table2[Q9_NHS_Display_Suppressed], MATCH( 1,(Table2[Question]=$A$2)*(Table2[Postcode_Area]= Table25044562[[#This Row],[Postcode Area]] ),0)),"'", ""), "")</f>
        <v/>
      </c>
      <c r="E129" s="52" t="str" cm="1">
        <f t="array" ref="E129">IFERROR(SUBSTITUTE( INDEX(Table2[Q9_Private_Display_Suppressed], MATCH( 1,(Table2[Question]=$A$2)*(Table2[Postcode_Area]= Table25044562[[#This Row],[Postcode Area]] ),0)),"'", ""),"")</f>
        <v>...</v>
      </c>
      <c r="F129" s="52" t="str" cm="1">
        <f t="array" ref="F129">IFERROR(SUBSTITUTE( INDEX(Table2[Q9_Mix_Display_Suppressed], MATCH( 1,(Table2[Question]=$A$2)*(Table2[Postcode_Area]= Table25044562[[#This Row],[Postcode Area]] ),0)),"'", ""),"")</f>
        <v/>
      </c>
      <c r="G129" s="52" t="str" cm="1">
        <f t="array" ref="G129">IFERROR(SUBSTITUTE( INDEX(Table2[Q9_Other_Display_Suppressed], MATCH( 1,(Table2[Question]=$A$2)*(Table2[Postcode_Area]= Table25044562[[#This Row],[Postcode Area]] ),0)),"'", ""),"")</f>
        <v/>
      </c>
      <c r="H129" s="59"/>
    </row>
    <row r="130" spans="1:8" x14ac:dyDescent="0.35">
      <c r="A130" s="53" t="s">
        <v>338</v>
      </c>
      <c r="B130" s="53" t="s">
        <v>330</v>
      </c>
      <c r="C130" s="53" t="s">
        <v>112</v>
      </c>
      <c r="D130" s="52" t="str" cm="1">
        <f t="array" ref="D130">IFERROR(SUBSTITUTE( INDEX(Table2[Q9_NHS_Display_Suppressed], MATCH( 1,(Table2[Question]=$A$2)*(Table2[Postcode_Area]= Table25044562[[#This Row],[Postcode Area]] ),0)),"'", ""), "")</f>
        <v/>
      </c>
      <c r="E130" s="52" t="str" cm="1">
        <f t="array" ref="E130">IFERROR(SUBSTITUTE( INDEX(Table2[Q9_Private_Display_Suppressed], MATCH( 1,(Table2[Question]=$A$2)*(Table2[Postcode_Area]= Table25044562[[#This Row],[Postcode Area]] ),0)),"'", ""),"")</f>
        <v>...</v>
      </c>
      <c r="F130" s="52" t="str" cm="1">
        <f t="array" ref="F130">IFERROR(SUBSTITUTE( INDEX(Table2[Q9_Mix_Display_Suppressed], MATCH( 1,(Table2[Question]=$A$2)*(Table2[Postcode_Area]= Table25044562[[#This Row],[Postcode Area]] ),0)),"'", ""),"")</f>
        <v>...</v>
      </c>
      <c r="G130" s="52" t="str" cm="1">
        <f t="array" ref="G130">IFERROR(SUBSTITUTE( INDEX(Table2[Q9_Other_Display_Suppressed], MATCH( 1,(Table2[Question]=$A$2)*(Table2[Postcode_Area]= Table25044562[[#This Row],[Postcode Area]] ),0)),"'", ""),"")</f>
        <v/>
      </c>
      <c r="H130" s="59"/>
    </row>
    <row r="131" spans="1:8" x14ac:dyDescent="0.35">
      <c r="A131" s="53" t="s">
        <v>339</v>
      </c>
      <c r="B131" s="53" t="s">
        <v>340</v>
      </c>
      <c r="C131" s="53" t="s">
        <v>100</v>
      </c>
      <c r="D131" s="52" t="str" cm="1">
        <f t="array" ref="D131">IFERROR(SUBSTITUTE( INDEX(Table2[Q9_NHS_Display_Suppressed], MATCH( 1,(Table2[Question]=$A$2)*(Table2[Postcode_Area]= Table25044562[[#This Row],[Postcode Area]] ),0)),"'", ""), "")</f>
        <v>55</v>
      </c>
      <c r="E131" s="52" t="str" cm="1">
        <f t="array" ref="E131">IFERROR(SUBSTITUTE( INDEX(Table2[Q9_Private_Display_Suppressed], MATCH( 1,(Table2[Question]=$A$2)*(Table2[Postcode_Area]= Table25044562[[#This Row],[Postcode Area]] ),0)),"'", ""),"")</f>
        <v>18</v>
      </c>
      <c r="F131" s="52" t="str" cm="1">
        <f t="array" ref="F131">IFERROR(SUBSTITUTE( INDEX(Table2[Q9_Mix_Display_Suppressed], MATCH( 1,(Table2[Question]=$A$2)*(Table2[Postcode_Area]= Table25044562[[#This Row],[Postcode Area]] ),0)),"'", ""),"")</f>
        <v>12</v>
      </c>
      <c r="G131" s="52" t="str" cm="1">
        <f t="array" ref="G131">IFERROR(SUBSTITUTE( INDEX(Table2[Q9_Other_Display_Suppressed], MATCH( 1,(Table2[Question]=$A$2)*(Table2[Postcode_Area]= Table25044562[[#This Row],[Postcode Area]] ),0)),"'", ""),"")</f>
        <v/>
      </c>
      <c r="H131" s="59"/>
    </row>
    <row r="132" spans="1:8" x14ac:dyDescent="0.35">
      <c r="A132" s="53" t="s">
        <v>341</v>
      </c>
      <c r="B132" s="53" t="s">
        <v>342</v>
      </c>
      <c r="C132" s="53" t="s">
        <v>94</v>
      </c>
      <c r="D132" s="52" t="str" cm="1">
        <f t="array" ref="D132">IFERROR(SUBSTITUTE( INDEX(Table2[Q9_NHS_Display_Suppressed], MATCH( 1,(Table2[Question]=$A$2)*(Table2[Postcode_Area]= Table25044562[[#This Row],[Postcode Area]] ),0)),"'", ""), "")</f>
        <v>38</v>
      </c>
      <c r="E132" s="52" t="str" cm="1">
        <f t="array" ref="E132">IFERROR(SUBSTITUTE( INDEX(Table2[Q9_Private_Display_Suppressed], MATCH( 1,(Table2[Question]=$A$2)*(Table2[Postcode_Area]= Table25044562[[#This Row],[Postcode Area]] ),0)),"'", ""),"")</f>
        <v>40</v>
      </c>
      <c r="F132" s="52" t="str" cm="1">
        <f t="array" ref="F132">IFERROR(SUBSTITUTE( INDEX(Table2[Q9_Mix_Display_Suppressed], MATCH( 1,(Table2[Question]=$A$2)*(Table2[Postcode_Area]= Table25044562[[#This Row],[Postcode Area]] ),0)),"'", ""),"")</f>
        <v>15</v>
      </c>
      <c r="G132" s="52" t="str" cm="1">
        <f t="array" ref="G132">IFERROR(SUBSTITUTE( INDEX(Table2[Q9_Other_Display_Suppressed], MATCH( 1,(Table2[Question]=$A$2)*(Table2[Postcode_Area]= Table25044562[[#This Row],[Postcode Area]] ),0)),"'", ""),"")</f>
        <v>...</v>
      </c>
      <c r="H132" s="59"/>
    </row>
    <row r="133" spans="1:8" x14ac:dyDescent="0.35">
      <c r="A133" s="53" t="s">
        <v>343</v>
      </c>
      <c r="B133" s="53" t="s">
        <v>344</v>
      </c>
      <c r="C133" s="53" t="s">
        <v>94</v>
      </c>
      <c r="D133" s="52" t="str" cm="1">
        <f t="array" ref="D133">IFERROR(SUBSTITUTE( INDEX(Table2[Q9_NHS_Display_Suppressed], MATCH( 1,(Table2[Question]=$A$2)*(Table2[Postcode_Area]= Table25044562[[#This Row],[Postcode Area]] ),0)),"'", ""), "")</f>
        <v>59</v>
      </c>
      <c r="E133" s="52" t="str" cm="1">
        <f t="array" ref="E133">IFERROR(SUBSTITUTE( INDEX(Table2[Q9_Private_Display_Suppressed], MATCH( 1,(Table2[Question]=$A$2)*(Table2[Postcode_Area]= Table25044562[[#This Row],[Postcode Area]] ),0)),"'", ""),"")</f>
        <v>31</v>
      </c>
      <c r="F133" s="52" t="str" cm="1">
        <f t="array" ref="F133">IFERROR(SUBSTITUTE( INDEX(Table2[Q9_Mix_Display_Suppressed], MATCH( 1,(Table2[Question]=$A$2)*(Table2[Postcode_Area]= Table25044562[[#This Row],[Postcode Area]] ),0)),"'", ""),"")</f>
        <v>19</v>
      </c>
      <c r="G133" s="52" t="str" cm="1">
        <f t="array" ref="G133">IFERROR(SUBSTITUTE( INDEX(Table2[Q9_Other_Display_Suppressed], MATCH( 1,(Table2[Question]=$A$2)*(Table2[Postcode_Area]= Table25044562[[#This Row],[Postcode Area]] ),0)),"'", ""),"")</f>
        <v>...</v>
      </c>
      <c r="H133" s="59"/>
    </row>
    <row r="134" spans="1:8" x14ac:dyDescent="0.35">
      <c r="A134" s="53" t="s">
        <v>345</v>
      </c>
      <c r="B134" s="53" t="s">
        <v>330</v>
      </c>
      <c r="C134" s="53" t="s">
        <v>112</v>
      </c>
      <c r="D134" s="52" t="str" cm="1">
        <f t="array" ref="D134">IFERROR(SUBSTITUTE( INDEX(Table2[Q9_NHS_Display_Suppressed], MATCH( 1,(Table2[Question]=$A$2)*(Table2[Postcode_Area]= Table25044562[[#This Row],[Postcode Area]] ),0)),"'", ""), "")</f>
        <v/>
      </c>
      <c r="E134" s="52" t="str" cm="1">
        <f t="array" ref="E134">IFERROR(SUBSTITUTE( INDEX(Table2[Q9_Private_Display_Suppressed], MATCH( 1,(Table2[Question]=$A$2)*(Table2[Postcode_Area]= Table25044562[[#This Row],[Postcode Area]] ),0)),"'", ""),"")</f>
        <v>...</v>
      </c>
      <c r="F134" s="52" t="str" cm="1">
        <f t="array" ref="F134">IFERROR(SUBSTITUTE( INDEX(Table2[Q9_Mix_Display_Suppressed], MATCH( 1,(Table2[Question]=$A$2)*(Table2[Postcode_Area]= Table25044562[[#This Row],[Postcode Area]] ),0)),"'", ""),"")</f>
        <v>...</v>
      </c>
      <c r="G134" s="52" t="str" cm="1">
        <f t="array" ref="G134">IFERROR(SUBSTITUTE( INDEX(Table2[Q9_Other_Display_Suppressed], MATCH( 1,(Table2[Question]=$A$2)*(Table2[Postcode_Area]= Table25044562[[#This Row],[Postcode Area]] ),0)),"'", ""),"")</f>
        <v>...</v>
      </c>
      <c r="H134" s="59"/>
    </row>
    <row r="135" spans="1:8" x14ac:dyDescent="0.35">
      <c r="A135" s="53" t="s">
        <v>346</v>
      </c>
      <c r="B135" s="53" t="s">
        <v>330</v>
      </c>
      <c r="C135" s="53" t="s">
        <v>112</v>
      </c>
      <c r="D135" s="52" t="str" cm="1">
        <f t="array" ref="D135">IFERROR(SUBSTITUTE( INDEX(Table2[Q9_NHS_Display_Suppressed], MATCH( 1,(Table2[Question]=$A$2)*(Table2[Postcode_Area]= Table25044562[[#This Row],[Postcode Area]] ),0)),"'", ""), "")</f>
        <v/>
      </c>
      <c r="E135" s="52" t="str" cm="1">
        <f t="array" ref="E135">IFERROR(SUBSTITUTE( INDEX(Table2[Q9_Private_Display_Suppressed], MATCH( 1,(Table2[Question]=$A$2)*(Table2[Postcode_Area]= Table25044562[[#This Row],[Postcode Area]] ),0)),"'", ""),"")</f>
        <v>10</v>
      </c>
      <c r="F135" s="52" t="str" cm="1">
        <f t="array" ref="F135">IFERROR(SUBSTITUTE( INDEX(Table2[Q9_Mix_Display_Suppressed], MATCH( 1,(Table2[Question]=$A$2)*(Table2[Postcode_Area]= Table25044562[[#This Row],[Postcode Area]] ),0)),"'", ""),"")</f>
        <v/>
      </c>
      <c r="G135" s="52" t="str" cm="1">
        <f t="array" ref="G135">IFERROR(SUBSTITUTE( INDEX(Table2[Q9_Other_Display_Suppressed], MATCH( 1,(Table2[Question]=$A$2)*(Table2[Postcode_Area]= Table25044562[[#This Row],[Postcode Area]] ),0)),"'", ""),"")</f>
        <v/>
      </c>
      <c r="H135" s="59"/>
    </row>
    <row r="136" spans="1:8" x14ac:dyDescent="0.35">
      <c r="A136" s="53" t="s">
        <v>347</v>
      </c>
      <c r="B136" s="53" t="s">
        <v>348</v>
      </c>
      <c r="C136" s="53" t="s">
        <v>94</v>
      </c>
      <c r="D136" s="52" t="str" cm="1">
        <f t="array" ref="D136">IFERROR(SUBSTITUTE( INDEX(Table2[Q9_NHS_Display_Suppressed], MATCH( 1,(Table2[Question]=$A$2)*(Table2[Postcode_Area]= Table25044562[[#This Row],[Postcode Area]] ),0)),"'", ""), "")</f>
        <v>39</v>
      </c>
      <c r="E136" s="52" t="str" cm="1">
        <f t="array" ref="E136">IFERROR(SUBSTITUTE( INDEX(Table2[Q9_Private_Display_Suppressed], MATCH( 1,(Table2[Question]=$A$2)*(Table2[Postcode_Area]= Table25044562[[#This Row],[Postcode Area]] ),0)),"'", ""),"")</f>
        <v>27</v>
      </c>
      <c r="F136" s="52" t="str" cm="1">
        <f t="array" ref="F136">IFERROR(SUBSTITUTE( INDEX(Table2[Q9_Mix_Display_Suppressed], MATCH( 1,(Table2[Question]=$A$2)*(Table2[Postcode_Area]= Table25044562[[#This Row],[Postcode Area]] ),0)),"'", ""),"")</f>
        <v>30</v>
      </c>
      <c r="G136" s="52" t="str" cm="1">
        <f t="array" ref="G136">IFERROR(SUBSTITUTE( INDEX(Table2[Q9_Other_Display_Suppressed], MATCH( 1,(Table2[Question]=$A$2)*(Table2[Postcode_Area]= Table25044562[[#This Row],[Postcode Area]] ),0)),"'", ""),"")</f>
        <v>...</v>
      </c>
      <c r="H136" s="59"/>
    </row>
    <row r="137" spans="1:8" x14ac:dyDescent="0.35">
      <c r="A137" s="53" t="s">
        <v>349</v>
      </c>
      <c r="B137" s="53" t="s">
        <v>330</v>
      </c>
      <c r="C137" s="53" t="s">
        <v>112</v>
      </c>
      <c r="D137" s="52" t="str" cm="1">
        <f t="array" ref="D137">IFERROR(SUBSTITUTE( INDEX(Table2[Q9_NHS_Display_Suppressed], MATCH( 1,(Table2[Question]=$A$2)*(Table2[Postcode_Area]= Table25044562[[#This Row],[Postcode Area]] ),0)),"'", ""), "")</f>
        <v/>
      </c>
      <c r="E137" s="52" t="str" cm="1">
        <f t="array" ref="E137">IFERROR(SUBSTITUTE( INDEX(Table2[Q9_Private_Display_Suppressed], MATCH( 1,(Table2[Question]=$A$2)*(Table2[Postcode_Area]= Table25044562[[#This Row],[Postcode Area]] ),0)),"'", ""),"")</f>
        <v>6</v>
      </c>
      <c r="F137" s="52" t="str" cm="1">
        <f t="array" ref="F137">IFERROR(SUBSTITUTE( INDEX(Table2[Q9_Mix_Display_Suppressed], MATCH( 1,(Table2[Question]=$A$2)*(Table2[Postcode_Area]= Table25044562[[#This Row],[Postcode Area]] ),0)),"'", ""),"")</f>
        <v/>
      </c>
      <c r="G137" s="52" t="str" cm="1">
        <f t="array" ref="G137">IFERROR(SUBSTITUTE( INDEX(Table2[Q9_Other_Display_Suppressed], MATCH( 1,(Table2[Question]=$A$2)*(Table2[Postcode_Area]= Table25044562[[#This Row],[Postcode Area]] ),0)),"'", ""),"")</f>
        <v/>
      </c>
      <c r="H137" s="59"/>
    </row>
    <row r="138" spans="1:8" x14ac:dyDescent="0.35">
      <c r="A138" s="53" t="s">
        <v>350</v>
      </c>
      <c r="B138" s="53" t="s">
        <v>351</v>
      </c>
      <c r="C138" s="53" t="s">
        <v>148</v>
      </c>
      <c r="D138" s="52" t="str" cm="1">
        <f t="array" ref="D138">IFERROR(SUBSTITUTE( INDEX(Table2[Q9_NHS_Display_Suppressed], MATCH( 1,(Table2[Question]=$A$2)*(Table2[Postcode_Area]= Table25044562[[#This Row],[Postcode Area]] ),0)),"'", ""), "")</f>
        <v>61</v>
      </c>
      <c r="E138" s="52" t="str" cm="1">
        <f t="array" ref="E138">IFERROR(SUBSTITUTE( INDEX(Table2[Q9_Private_Display_Suppressed], MATCH( 1,(Table2[Question]=$A$2)*(Table2[Postcode_Area]= Table25044562[[#This Row],[Postcode Area]] ),0)),"'", ""),"")</f>
        <v>97</v>
      </c>
      <c r="F138" s="52" t="str" cm="1">
        <f t="array" ref="F138">IFERROR(SUBSTITUTE( INDEX(Table2[Q9_Mix_Display_Suppressed], MATCH( 1,(Table2[Question]=$A$2)*(Table2[Postcode_Area]= Table25044562[[#This Row],[Postcode Area]] ),0)),"'", ""),"")</f>
        <v>34</v>
      </c>
      <c r="G138" s="52" t="str" cm="1">
        <f t="array" ref="G138">IFERROR(SUBSTITUTE( INDEX(Table2[Q9_Other_Display_Suppressed], MATCH( 1,(Table2[Question]=$A$2)*(Table2[Postcode_Area]= Table25044562[[#This Row],[Postcode Area]] ),0)),"'", ""),"")</f>
        <v>...</v>
      </c>
      <c r="H138" s="59"/>
    </row>
    <row r="139" spans="1:8" x14ac:dyDescent="0.35">
      <c r="A139" s="53" t="s">
        <v>352</v>
      </c>
      <c r="B139" s="53" t="s">
        <v>353</v>
      </c>
      <c r="C139" s="53" t="s">
        <v>42</v>
      </c>
      <c r="D139" s="52" t="str" cm="1">
        <f t="array" ref="D139">IFERROR(SUBSTITUTE( INDEX(Table2[Q9_NHS_Display_Suppressed], MATCH( 1,(Table2[Question]=$A$2)*(Table2[Postcode_Area]= Table25044562[[#This Row],[Postcode Area]] ),0)),"'", ""), "")</f>
        <v>7</v>
      </c>
      <c r="E139" s="52" t="str" cm="1">
        <f t="array" ref="E139">IFERROR(SUBSTITUTE( INDEX(Table2[Q9_Private_Display_Suppressed], MATCH( 1,(Table2[Question]=$A$2)*(Table2[Postcode_Area]= Table25044562[[#This Row],[Postcode Area]] ),0)),"'", ""),"")</f>
        <v>...</v>
      </c>
      <c r="F139" s="52" t="str" cm="1">
        <f t="array" ref="F139">IFERROR(SUBSTITUTE( INDEX(Table2[Q9_Mix_Display_Suppressed], MATCH( 1,(Table2[Question]=$A$2)*(Table2[Postcode_Area]= Table25044562[[#This Row],[Postcode Area]] ),0)),"'", ""),"")</f>
        <v>...</v>
      </c>
      <c r="G139" s="52" t="str" cm="1">
        <f t="array" ref="G139">IFERROR(SUBSTITUTE( INDEX(Table2[Q9_Other_Display_Suppressed], MATCH( 1,(Table2[Question]=$A$2)*(Table2[Postcode_Area]= Table25044562[[#This Row],[Postcode Area]] ),0)),"'", ""),"")</f>
        <v>...</v>
      </c>
      <c r="H139" s="59"/>
    </row>
    <row r="140" spans="1:8" s="36" customFormat="1" ht="36" customHeight="1" x14ac:dyDescent="0.35">
      <c r="A140" s="18" t="s">
        <v>28</v>
      </c>
      <c r="B140" s="57"/>
      <c r="C140" s="57"/>
      <c r="D140" s="57"/>
      <c r="E140" s="57"/>
      <c r="F140" s="57"/>
      <c r="G140" s="57"/>
      <c r="H140" s="59"/>
    </row>
    <row r="141" spans="1:8" x14ac:dyDescent="0.35">
      <c r="A141" s="58" t="s">
        <v>37</v>
      </c>
      <c r="B141" s="57"/>
      <c r="C141" s="57"/>
      <c r="D141" s="57"/>
      <c r="E141" s="57"/>
      <c r="F141" s="57"/>
      <c r="G141" s="57"/>
      <c r="H141" s="59"/>
    </row>
    <row r="142" spans="1:8" x14ac:dyDescent="0.35">
      <c r="A142" s="57" t="s">
        <v>38</v>
      </c>
      <c r="B142" s="57"/>
      <c r="C142" s="57"/>
      <c r="D142" s="57"/>
      <c r="E142" s="57"/>
      <c r="F142" s="57"/>
      <c r="G142" s="57"/>
      <c r="H142" s="59"/>
    </row>
    <row r="143" spans="1:8" x14ac:dyDescent="0.35">
      <c r="A143" s="42" t="s">
        <v>354</v>
      </c>
      <c r="B143" s="57"/>
      <c r="C143" s="57"/>
      <c r="D143" s="57"/>
      <c r="E143" s="57"/>
      <c r="F143" s="57"/>
      <c r="G143" s="57"/>
      <c r="H143" s="59"/>
    </row>
    <row r="144" spans="1:8" x14ac:dyDescent="0.35">
      <c r="A144" s="42" t="s">
        <v>355</v>
      </c>
      <c r="B144" s="57"/>
      <c r="C144" s="57"/>
      <c r="D144" s="57"/>
      <c r="E144" s="57"/>
      <c r="F144" s="57"/>
      <c r="G144" s="57"/>
      <c r="H144" s="59"/>
    </row>
    <row r="145" spans="1:8" x14ac:dyDescent="0.35">
      <c r="A145" s="42"/>
      <c r="B145" s="57"/>
      <c r="C145" s="57"/>
      <c r="D145" s="57"/>
      <c r="E145" s="57"/>
      <c r="F145" s="57"/>
      <c r="G145" s="57"/>
      <c r="H145" s="59"/>
    </row>
    <row r="146" spans="1:8" ht="30" customHeight="1" x14ac:dyDescent="0.35">
      <c r="A146" s="60" t="s">
        <v>14</v>
      </c>
      <c r="B146" s="57"/>
      <c r="C146" s="57"/>
      <c r="D146" s="57"/>
      <c r="E146" s="57"/>
      <c r="F146" s="57"/>
      <c r="G146" s="57"/>
      <c r="H146" s="59"/>
    </row>
    <row r="147" spans="1:8" x14ac:dyDescent="0.35">
      <c r="A147" s="57" t="s">
        <v>15</v>
      </c>
      <c r="B147" s="57"/>
      <c r="C147" s="57"/>
      <c r="D147" s="57"/>
      <c r="E147" s="57"/>
      <c r="F147" s="57"/>
      <c r="G147" s="57"/>
      <c r="H147" s="59"/>
    </row>
    <row r="148" spans="1:8" x14ac:dyDescent="0.35">
      <c r="A148" s="57" t="s">
        <v>16</v>
      </c>
      <c r="B148" s="57"/>
      <c r="C148" s="57"/>
      <c r="D148" s="57"/>
      <c r="E148" s="57"/>
      <c r="F148" s="57"/>
      <c r="G148" s="57"/>
      <c r="H148" s="59"/>
    </row>
    <row r="149" spans="1:8" x14ac:dyDescent="0.35">
      <c r="A149" s="57"/>
      <c r="B149" s="57"/>
      <c r="C149" s="57"/>
      <c r="D149" s="57"/>
      <c r="E149" s="57"/>
      <c r="F149" s="57"/>
      <c r="G149" s="57"/>
      <c r="H149" s="59"/>
    </row>
    <row r="150" spans="1:8" x14ac:dyDescent="0.35">
      <c r="A150" s="57"/>
      <c r="B150" s="57"/>
      <c r="C150" s="57"/>
      <c r="D150" s="57"/>
      <c r="E150" s="57"/>
      <c r="F150" s="57"/>
      <c r="G150" s="57"/>
      <c r="H150" s="59"/>
    </row>
    <row r="151" spans="1:8" x14ac:dyDescent="0.35">
      <c r="A151" s="57"/>
      <c r="B151" s="57"/>
      <c r="C151" s="57"/>
      <c r="D151" s="57"/>
      <c r="E151" s="57"/>
      <c r="F151" s="57"/>
      <c r="G151" s="57"/>
      <c r="H151" s="59"/>
    </row>
    <row r="152" spans="1:8" s="36" customFormat="1" ht="36" customHeight="1" x14ac:dyDescent="0.35">
      <c r="A152" s="57"/>
      <c r="B152" s="57"/>
      <c r="C152" s="57"/>
      <c r="D152" s="57"/>
      <c r="E152" s="57"/>
      <c r="F152" s="57"/>
      <c r="G152" s="57"/>
      <c r="H152" s="59"/>
    </row>
    <row r="153" spans="1:8" x14ac:dyDescent="0.35">
      <c r="A153" s="43"/>
    </row>
    <row r="157" spans="1:8" ht="64.5" customHeight="1" x14ac:dyDescent="0.35"/>
    <row r="158" spans="1:8" s="17" customFormat="1" x14ac:dyDescent="0.35">
      <c r="A158" s="25"/>
    </row>
    <row r="159" spans="1:8" s="17" customFormat="1" x14ac:dyDescent="0.35">
      <c r="A159" s="28"/>
    </row>
    <row r="160" spans="1:8" s="17" customFormat="1" x14ac:dyDescent="0.35">
      <c r="A160" s="30"/>
    </row>
  </sheetData>
  <sheetProtection algorithmName="SHA-512" hashValue="UaMCbv5jAXd830cadfpTH24TyU+AuaCOlfdG1cKcPyZa+KlU4RJdvY1NCyYuOOSipOoGMMF04gI8G3QqEqkllw==" saltValue="oEjiOCD+bPi4csIzv61+0w==" spinCount="100000" sheet="1" objects="1" scenarios="1" selectLockedCell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FDA03-269F-4AE6-8302-9C2D79AA387A}">
  <sheetPr>
    <tabColor theme="2" tint="-0.89999084444715716"/>
  </sheetPr>
  <dimension ref="A1:C8"/>
  <sheetViews>
    <sheetView workbookViewId="0">
      <selection activeCell="A8" sqref="A8"/>
    </sheetView>
  </sheetViews>
  <sheetFormatPr defaultRowHeight="14.5" x14ac:dyDescent="0.35"/>
  <cols>
    <col min="1" max="1" width="26.1796875" customWidth="1"/>
    <col min="3" max="3" width="26.1796875" customWidth="1"/>
  </cols>
  <sheetData>
    <row r="1" spans="1:3" x14ac:dyDescent="0.35">
      <c r="A1" s="12" t="s">
        <v>394</v>
      </c>
      <c r="C1" s="12" t="s">
        <v>395</v>
      </c>
    </row>
    <row r="2" spans="1:3" x14ac:dyDescent="0.35">
      <c r="A2" s="12" t="s">
        <v>18</v>
      </c>
      <c r="C2" s="12" t="s">
        <v>396</v>
      </c>
    </row>
    <row r="3" spans="1:3" x14ac:dyDescent="0.35">
      <c r="A3" s="12" t="s">
        <v>46</v>
      </c>
      <c r="C3" s="12" t="s">
        <v>397</v>
      </c>
    </row>
    <row r="4" spans="1:3" x14ac:dyDescent="0.35">
      <c r="A4" s="12" t="s">
        <v>42</v>
      </c>
      <c r="C4" s="12" t="s">
        <v>398</v>
      </c>
    </row>
    <row r="5" spans="1:3" x14ac:dyDescent="0.35">
      <c r="A5" s="12" t="s">
        <v>48</v>
      </c>
      <c r="C5" s="12" t="s">
        <v>399</v>
      </c>
    </row>
    <row r="6" spans="1:3" x14ac:dyDescent="0.35">
      <c r="A6" s="12" t="s">
        <v>47</v>
      </c>
      <c r="C6" s="12" t="s">
        <v>400</v>
      </c>
    </row>
    <row r="7" spans="1:3" x14ac:dyDescent="0.35">
      <c r="A7" s="12" t="s">
        <v>26</v>
      </c>
      <c r="C7" s="12" t="s">
        <v>401</v>
      </c>
    </row>
    <row r="8" spans="1:3" x14ac:dyDescent="0.35">
      <c r="A8" s="12" t="s">
        <v>402</v>
      </c>
      <c r="C8" s="12" t="s">
        <v>403</v>
      </c>
    </row>
  </sheetData>
  <sheetProtection algorithmName="SHA-512" hashValue="z1vzQnmzHBvBJHxz8vgc2XgTfbpfu1B+iFtdYIkMjv4yZwFcWFkc3BFMYjvkAWiR4giqE92GxFL8eg7DmGOg1w==" saltValue="0lYK92mjUVbIYVt81iDhVA==" spinCount="100000" sheet="1" objects="1" scenarios="1" select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37E7-2389-4E7E-AD22-B504D1F52475}">
  <sheetPr>
    <tabColor theme="2" tint="-0.89999084444715716"/>
  </sheetPr>
  <dimension ref="A1:M3876"/>
  <sheetViews>
    <sheetView zoomScale="85" zoomScaleNormal="85" workbookViewId="0">
      <selection activeCell="E18" sqref="A2:M58975"/>
    </sheetView>
  </sheetViews>
  <sheetFormatPr defaultRowHeight="14.5" x14ac:dyDescent="0.35"/>
  <cols>
    <col min="1" max="1" width="20.453125" bestFit="1" customWidth="1"/>
    <col min="2" max="2" width="16.54296875" customWidth="1"/>
    <col min="3" max="3" width="32.1796875" bestFit="1" customWidth="1"/>
    <col min="4" max="4" width="25.1796875" bestFit="1" customWidth="1"/>
    <col min="5" max="5" width="13.81640625" customWidth="1"/>
    <col min="6" max="6" width="39.81640625" bestFit="1" customWidth="1"/>
    <col min="7" max="7" width="24.81640625" customWidth="1"/>
    <col min="8" max="8" width="27.1796875" customWidth="1"/>
    <col min="9" max="9" width="24.1796875" customWidth="1"/>
    <col min="10" max="10" width="23.81640625" customWidth="1"/>
    <col min="11" max="11" width="25.54296875" customWidth="1"/>
  </cols>
  <sheetData>
    <row r="1" spans="1:13" s="12" customFormat="1" x14ac:dyDescent="0.35">
      <c r="A1" s="12" t="s">
        <v>404</v>
      </c>
      <c r="B1" s="12" t="s">
        <v>405</v>
      </c>
      <c r="C1" s="12" t="s">
        <v>394</v>
      </c>
      <c r="D1" s="12" t="s">
        <v>406</v>
      </c>
      <c r="E1" s="12" t="s">
        <v>395</v>
      </c>
      <c r="F1" s="12" t="s">
        <v>407</v>
      </c>
      <c r="G1" s="12" t="s">
        <v>408</v>
      </c>
      <c r="H1" s="12" t="s">
        <v>409</v>
      </c>
      <c r="I1" s="12" t="s">
        <v>410</v>
      </c>
      <c r="J1" s="12" t="s">
        <v>411</v>
      </c>
      <c r="K1" s="12" t="s">
        <v>412</v>
      </c>
      <c r="L1" s="12" t="s">
        <v>413</v>
      </c>
      <c r="M1" s="12" t="s">
        <v>414</v>
      </c>
    </row>
    <row r="2" spans="1:13" hidden="1" x14ac:dyDescent="0.35">
      <c r="A2" s="45">
        <v>46053</v>
      </c>
      <c r="B2" t="s">
        <v>19</v>
      </c>
      <c r="C2" t="s">
        <v>46</v>
      </c>
      <c r="D2" t="s">
        <v>58</v>
      </c>
      <c r="E2" t="s">
        <v>58</v>
      </c>
      <c r="F2" t="s">
        <v>392</v>
      </c>
      <c r="G2">
        <v>101</v>
      </c>
      <c r="H2" t="s">
        <v>22</v>
      </c>
      <c r="I2" s="38" t="s">
        <v>415</v>
      </c>
      <c r="J2" s="38" t="s">
        <v>416</v>
      </c>
      <c r="K2" s="38" t="s">
        <v>417</v>
      </c>
      <c r="L2" s="37" t="s">
        <v>418</v>
      </c>
      <c r="M2" s="38" t="s">
        <v>419</v>
      </c>
    </row>
    <row r="3" spans="1:13" hidden="1" x14ac:dyDescent="0.35">
      <c r="A3" s="45">
        <v>46053</v>
      </c>
      <c r="B3" t="s">
        <v>19</v>
      </c>
      <c r="C3" t="s">
        <v>47</v>
      </c>
      <c r="D3" t="s">
        <v>58</v>
      </c>
      <c r="E3" t="s">
        <v>58</v>
      </c>
      <c r="F3" t="s">
        <v>392</v>
      </c>
      <c r="G3">
        <v>101</v>
      </c>
      <c r="H3" t="s">
        <v>22</v>
      </c>
      <c r="I3" s="38" t="s">
        <v>420</v>
      </c>
      <c r="J3" s="38" t="s">
        <v>418</v>
      </c>
      <c r="K3" s="38" t="s">
        <v>421</v>
      </c>
      <c r="L3" s="38" t="s">
        <v>422</v>
      </c>
      <c r="M3" s="38" t="s">
        <v>423</v>
      </c>
    </row>
    <row r="4" spans="1:13" hidden="1" x14ac:dyDescent="0.35">
      <c r="A4" s="45">
        <v>46053</v>
      </c>
      <c r="B4" t="s">
        <v>19</v>
      </c>
      <c r="C4" t="s">
        <v>402</v>
      </c>
      <c r="D4" t="s">
        <v>58</v>
      </c>
      <c r="E4" t="s">
        <v>58</v>
      </c>
      <c r="F4" t="s">
        <v>392</v>
      </c>
      <c r="G4">
        <v>101</v>
      </c>
      <c r="H4" t="s">
        <v>22</v>
      </c>
      <c r="I4" s="38" t="s">
        <v>424</v>
      </c>
      <c r="J4" s="38" t="s">
        <v>422</v>
      </c>
      <c r="K4" s="38" t="s">
        <v>422</v>
      </c>
      <c r="L4" s="38" t="s">
        <v>425</v>
      </c>
      <c r="M4" t="s">
        <v>422</v>
      </c>
    </row>
    <row r="5" spans="1:13" hidden="1" x14ac:dyDescent="0.35">
      <c r="A5" s="45">
        <v>46053</v>
      </c>
      <c r="B5" t="s">
        <v>19</v>
      </c>
      <c r="C5" t="s">
        <v>26</v>
      </c>
      <c r="D5" t="s">
        <v>58</v>
      </c>
      <c r="E5" t="s">
        <v>58</v>
      </c>
      <c r="F5" t="s">
        <v>392</v>
      </c>
      <c r="G5">
        <v>101</v>
      </c>
      <c r="H5" t="s">
        <v>22</v>
      </c>
      <c r="I5" s="38" t="s">
        <v>426</v>
      </c>
      <c r="J5" s="38" t="s">
        <v>427</v>
      </c>
      <c r="K5" t="s">
        <v>422</v>
      </c>
      <c r="L5" s="37" t="s">
        <v>422</v>
      </c>
      <c r="M5" s="38" t="s">
        <v>428</v>
      </c>
    </row>
    <row r="6" spans="1:13" hidden="1" x14ac:dyDescent="0.35">
      <c r="A6" s="45">
        <v>46053</v>
      </c>
      <c r="B6" t="s">
        <v>19</v>
      </c>
      <c r="C6" t="s">
        <v>42</v>
      </c>
      <c r="D6" t="s">
        <v>58</v>
      </c>
      <c r="E6" t="s">
        <v>58</v>
      </c>
      <c r="F6" t="s">
        <v>392</v>
      </c>
      <c r="G6">
        <v>101</v>
      </c>
      <c r="H6" t="s">
        <v>22</v>
      </c>
      <c r="I6" s="38" t="s">
        <v>415</v>
      </c>
      <c r="J6" s="38" t="s">
        <v>429</v>
      </c>
      <c r="K6" s="38" t="s">
        <v>430</v>
      </c>
      <c r="L6" s="38" t="s">
        <v>422</v>
      </c>
      <c r="M6" s="38" t="s">
        <v>431</v>
      </c>
    </row>
    <row r="7" spans="1:13" hidden="1" x14ac:dyDescent="0.35">
      <c r="A7" s="45">
        <v>46053</v>
      </c>
      <c r="B7" t="s">
        <v>19</v>
      </c>
      <c r="C7" t="s">
        <v>18</v>
      </c>
      <c r="D7" t="s">
        <v>58</v>
      </c>
      <c r="E7" t="s">
        <v>58</v>
      </c>
      <c r="F7" t="s">
        <v>392</v>
      </c>
      <c r="G7">
        <v>101</v>
      </c>
      <c r="H7" t="s">
        <v>22</v>
      </c>
      <c r="I7" s="38" t="s">
        <v>415</v>
      </c>
      <c r="J7" s="38" t="s">
        <v>432</v>
      </c>
      <c r="K7" s="38" t="s">
        <v>433</v>
      </c>
      <c r="L7" s="37" t="s">
        <v>418</v>
      </c>
      <c r="M7" s="38" t="s">
        <v>434</v>
      </c>
    </row>
    <row r="8" spans="1:13" hidden="1" x14ac:dyDescent="0.35">
      <c r="A8" s="45">
        <v>46053</v>
      </c>
      <c r="B8" t="s">
        <v>19</v>
      </c>
      <c r="C8" t="s">
        <v>48</v>
      </c>
      <c r="D8" t="s">
        <v>58</v>
      </c>
      <c r="E8" t="s">
        <v>58</v>
      </c>
      <c r="F8" t="s">
        <v>392</v>
      </c>
      <c r="G8">
        <v>101</v>
      </c>
      <c r="H8" t="s">
        <v>22</v>
      </c>
      <c r="I8" s="37" t="s">
        <v>416</v>
      </c>
      <c r="J8" s="38" t="s">
        <v>435</v>
      </c>
      <c r="K8" s="37" t="s">
        <v>422</v>
      </c>
      <c r="L8" s="38" t="s">
        <v>436</v>
      </c>
      <c r="M8" s="37" t="s">
        <v>437</v>
      </c>
    </row>
    <row r="9" spans="1:13" hidden="1" x14ac:dyDescent="0.35">
      <c r="A9" s="45">
        <v>46053</v>
      </c>
      <c r="B9" t="s">
        <v>19</v>
      </c>
      <c r="C9" t="s">
        <v>46</v>
      </c>
      <c r="D9" t="s">
        <v>58</v>
      </c>
      <c r="E9" t="s">
        <v>58</v>
      </c>
      <c r="F9" t="s">
        <v>392</v>
      </c>
      <c r="G9">
        <v>102</v>
      </c>
      <c r="H9" t="s">
        <v>23</v>
      </c>
      <c r="I9" s="38" t="s">
        <v>438</v>
      </c>
      <c r="J9" s="38" t="s">
        <v>439</v>
      </c>
      <c r="K9" s="38" t="s">
        <v>440</v>
      </c>
      <c r="L9" s="38" t="s">
        <v>441</v>
      </c>
      <c r="M9" s="38" t="s">
        <v>442</v>
      </c>
    </row>
    <row r="10" spans="1:13" hidden="1" x14ac:dyDescent="0.35">
      <c r="A10" s="45">
        <v>46053</v>
      </c>
      <c r="B10" t="s">
        <v>19</v>
      </c>
      <c r="C10" t="s">
        <v>47</v>
      </c>
      <c r="D10" t="s">
        <v>58</v>
      </c>
      <c r="E10" t="s">
        <v>58</v>
      </c>
      <c r="F10" t="s">
        <v>392</v>
      </c>
      <c r="G10">
        <v>102</v>
      </c>
      <c r="H10" t="s">
        <v>23</v>
      </c>
      <c r="I10" s="38" t="s">
        <v>443</v>
      </c>
      <c r="J10" t="s">
        <v>441</v>
      </c>
      <c r="K10" t="s">
        <v>444</v>
      </c>
      <c r="L10" t="s">
        <v>422</v>
      </c>
      <c r="M10" t="s">
        <v>422</v>
      </c>
    </row>
    <row r="11" spans="1:13" hidden="1" x14ac:dyDescent="0.35">
      <c r="A11" s="45">
        <v>46053</v>
      </c>
      <c r="B11" t="s">
        <v>19</v>
      </c>
      <c r="C11" t="s">
        <v>402</v>
      </c>
      <c r="D11" t="s">
        <v>58</v>
      </c>
      <c r="E11" t="s">
        <v>58</v>
      </c>
      <c r="F11" t="s">
        <v>392</v>
      </c>
      <c r="G11">
        <v>102</v>
      </c>
      <c r="H11" t="s">
        <v>23</v>
      </c>
      <c r="I11" s="38" t="s">
        <v>422</v>
      </c>
      <c r="J11" s="38" t="s">
        <v>422</v>
      </c>
      <c r="K11" t="s">
        <v>422</v>
      </c>
      <c r="L11" t="s">
        <v>422</v>
      </c>
      <c r="M11" t="s">
        <v>422</v>
      </c>
    </row>
    <row r="12" spans="1:13" hidden="1" x14ac:dyDescent="0.35">
      <c r="A12" s="45">
        <v>46053</v>
      </c>
      <c r="B12" t="s">
        <v>19</v>
      </c>
      <c r="C12" t="s">
        <v>26</v>
      </c>
      <c r="D12" t="s">
        <v>58</v>
      </c>
      <c r="E12" t="s">
        <v>58</v>
      </c>
      <c r="F12" t="s">
        <v>392</v>
      </c>
      <c r="G12">
        <v>102</v>
      </c>
      <c r="H12" t="s">
        <v>23</v>
      </c>
      <c r="I12" s="38" t="s">
        <v>422</v>
      </c>
      <c r="J12" t="s">
        <v>422</v>
      </c>
      <c r="K12" t="s">
        <v>422</v>
      </c>
      <c r="L12" t="s">
        <v>422</v>
      </c>
      <c r="M12" s="38" t="s">
        <v>422</v>
      </c>
    </row>
    <row r="13" spans="1:13" hidden="1" x14ac:dyDescent="0.35">
      <c r="A13" s="45">
        <v>46053</v>
      </c>
      <c r="B13" t="s">
        <v>19</v>
      </c>
      <c r="C13" t="s">
        <v>42</v>
      </c>
      <c r="D13" t="s">
        <v>58</v>
      </c>
      <c r="E13" t="s">
        <v>58</v>
      </c>
      <c r="F13" t="s">
        <v>392</v>
      </c>
      <c r="G13">
        <v>102</v>
      </c>
      <c r="H13" t="s">
        <v>23</v>
      </c>
      <c r="I13" s="38" t="s">
        <v>438</v>
      </c>
      <c r="J13" s="38" t="s">
        <v>445</v>
      </c>
      <c r="K13" t="s">
        <v>422</v>
      </c>
      <c r="L13" t="s">
        <v>422</v>
      </c>
      <c r="M13" t="s">
        <v>446</v>
      </c>
    </row>
    <row r="14" spans="1:13" hidden="1" x14ac:dyDescent="0.35">
      <c r="A14" s="45">
        <v>46053</v>
      </c>
      <c r="B14" t="s">
        <v>19</v>
      </c>
      <c r="C14" t="s">
        <v>18</v>
      </c>
      <c r="D14" t="s">
        <v>58</v>
      </c>
      <c r="E14" t="s">
        <v>58</v>
      </c>
      <c r="F14" t="s">
        <v>392</v>
      </c>
      <c r="G14">
        <v>102</v>
      </c>
      <c r="H14" t="s">
        <v>23</v>
      </c>
      <c r="I14" s="38" t="s">
        <v>438</v>
      </c>
      <c r="J14" s="38" t="s">
        <v>439</v>
      </c>
      <c r="K14" s="38" t="s">
        <v>447</v>
      </c>
      <c r="L14" s="38" t="s">
        <v>441</v>
      </c>
      <c r="M14" s="38" t="s">
        <v>448</v>
      </c>
    </row>
    <row r="15" spans="1:13" hidden="1" x14ac:dyDescent="0.35">
      <c r="A15" s="45">
        <v>46053</v>
      </c>
      <c r="B15" t="s">
        <v>19</v>
      </c>
      <c r="C15" t="s">
        <v>48</v>
      </c>
      <c r="D15" t="s">
        <v>58</v>
      </c>
      <c r="E15" t="s">
        <v>58</v>
      </c>
      <c r="F15" t="s">
        <v>392</v>
      </c>
      <c r="G15">
        <v>102</v>
      </c>
      <c r="H15" t="s">
        <v>23</v>
      </c>
      <c r="I15" s="38" t="s">
        <v>449</v>
      </c>
      <c r="J15" t="s">
        <v>445</v>
      </c>
      <c r="K15" t="s">
        <v>422</v>
      </c>
      <c r="L15" t="s">
        <v>422</v>
      </c>
      <c r="M15" t="s">
        <v>422</v>
      </c>
    </row>
    <row r="16" spans="1:13" hidden="1" x14ac:dyDescent="0.35">
      <c r="A16" s="45">
        <v>46053</v>
      </c>
      <c r="B16" t="s">
        <v>19</v>
      </c>
      <c r="C16" t="s">
        <v>46</v>
      </c>
      <c r="D16" t="s">
        <v>58</v>
      </c>
      <c r="E16" t="s">
        <v>58</v>
      </c>
      <c r="F16" t="s">
        <v>392</v>
      </c>
      <c r="G16">
        <v>103</v>
      </c>
      <c r="H16" t="s">
        <v>24</v>
      </c>
      <c r="I16" s="38" t="s">
        <v>450</v>
      </c>
      <c r="J16" s="38" t="s">
        <v>451</v>
      </c>
      <c r="K16" s="37" t="s">
        <v>422</v>
      </c>
      <c r="L16" t="s">
        <v>422</v>
      </c>
      <c r="M16" s="38" t="s">
        <v>422</v>
      </c>
    </row>
    <row r="17" spans="1:13" hidden="1" x14ac:dyDescent="0.35">
      <c r="A17" s="45">
        <v>46053</v>
      </c>
      <c r="B17" t="s">
        <v>19</v>
      </c>
      <c r="C17" t="s">
        <v>47</v>
      </c>
      <c r="D17" t="s">
        <v>58</v>
      </c>
      <c r="E17" t="s">
        <v>58</v>
      </c>
      <c r="F17" t="s">
        <v>392</v>
      </c>
      <c r="G17">
        <v>103</v>
      </c>
      <c r="H17" t="s">
        <v>24</v>
      </c>
      <c r="I17" t="s">
        <v>422</v>
      </c>
      <c r="J17" t="s">
        <v>422</v>
      </c>
      <c r="K17" t="s">
        <v>444</v>
      </c>
      <c r="L17" t="s">
        <v>444</v>
      </c>
      <c r="M17" t="s">
        <v>422</v>
      </c>
    </row>
    <row r="18" spans="1:13" hidden="1" x14ac:dyDescent="0.35">
      <c r="A18" s="45">
        <v>46053</v>
      </c>
      <c r="B18" t="s">
        <v>19</v>
      </c>
      <c r="C18" t="s">
        <v>402</v>
      </c>
      <c r="D18" t="s">
        <v>58</v>
      </c>
      <c r="E18" t="s">
        <v>58</v>
      </c>
      <c r="F18" t="s">
        <v>392</v>
      </c>
      <c r="G18">
        <v>103</v>
      </c>
      <c r="H18" t="s">
        <v>24</v>
      </c>
      <c r="I18" s="38" t="s">
        <v>444</v>
      </c>
      <c r="J18" t="s">
        <v>444</v>
      </c>
      <c r="K18" s="38" t="s">
        <v>444</v>
      </c>
      <c r="L18" t="s">
        <v>444</v>
      </c>
      <c r="M18" t="s">
        <v>444</v>
      </c>
    </row>
    <row r="19" spans="1:13" hidden="1" x14ac:dyDescent="0.35">
      <c r="A19" s="45">
        <v>46053</v>
      </c>
      <c r="B19" t="s">
        <v>19</v>
      </c>
      <c r="C19" t="s">
        <v>26</v>
      </c>
      <c r="D19" t="s">
        <v>58</v>
      </c>
      <c r="E19" t="s">
        <v>58</v>
      </c>
      <c r="F19" t="s">
        <v>392</v>
      </c>
      <c r="G19">
        <v>103</v>
      </c>
      <c r="H19" t="s">
        <v>24</v>
      </c>
      <c r="I19" s="38" t="s">
        <v>444</v>
      </c>
      <c r="J19" t="s">
        <v>444</v>
      </c>
      <c r="K19" t="s">
        <v>444</v>
      </c>
      <c r="L19" t="s">
        <v>444</v>
      </c>
      <c r="M19" s="38" t="s">
        <v>444</v>
      </c>
    </row>
    <row r="20" spans="1:13" hidden="1" x14ac:dyDescent="0.35">
      <c r="A20" s="45">
        <v>46053</v>
      </c>
      <c r="B20" t="s">
        <v>19</v>
      </c>
      <c r="C20" t="s">
        <v>42</v>
      </c>
      <c r="D20" t="s">
        <v>58</v>
      </c>
      <c r="E20" t="s">
        <v>58</v>
      </c>
      <c r="F20" t="s">
        <v>392</v>
      </c>
      <c r="G20">
        <v>103</v>
      </c>
      <c r="H20" t="s">
        <v>24</v>
      </c>
      <c r="I20" s="38" t="s">
        <v>422</v>
      </c>
      <c r="J20" t="s">
        <v>422</v>
      </c>
      <c r="K20" s="37" t="s">
        <v>444</v>
      </c>
      <c r="L20" t="s">
        <v>444</v>
      </c>
      <c r="M20" t="s">
        <v>422</v>
      </c>
    </row>
    <row r="21" spans="1:13" hidden="1" x14ac:dyDescent="0.35">
      <c r="A21" s="45">
        <v>46053</v>
      </c>
      <c r="B21" t="s">
        <v>19</v>
      </c>
      <c r="C21" t="s">
        <v>18</v>
      </c>
      <c r="D21" t="s">
        <v>58</v>
      </c>
      <c r="E21" t="s">
        <v>58</v>
      </c>
      <c r="F21" t="s">
        <v>392</v>
      </c>
      <c r="G21">
        <v>103</v>
      </c>
      <c r="H21" t="s">
        <v>24</v>
      </c>
      <c r="I21" s="38" t="s">
        <v>450</v>
      </c>
      <c r="J21" s="38" t="s">
        <v>451</v>
      </c>
      <c r="K21" s="38" t="s">
        <v>422</v>
      </c>
      <c r="L21" t="s">
        <v>422</v>
      </c>
      <c r="M21" s="38" t="s">
        <v>422</v>
      </c>
    </row>
    <row r="22" spans="1:13" hidden="1" x14ac:dyDescent="0.35">
      <c r="A22" s="45">
        <v>46053</v>
      </c>
      <c r="B22" t="s">
        <v>19</v>
      </c>
      <c r="C22" t="s">
        <v>48</v>
      </c>
      <c r="D22" t="s">
        <v>58</v>
      </c>
      <c r="E22" t="s">
        <v>58</v>
      </c>
      <c r="F22" t="s">
        <v>392</v>
      </c>
      <c r="G22">
        <v>103</v>
      </c>
      <c r="H22" t="s">
        <v>24</v>
      </c>
      <c r="I22" s="38" t="s">
        <v>422</v>
      </c>
      <c r="J22" t="s">
        <v>444</v>
      </c>
      <c r="K22" t="s">
        <v>444</v>
      </c>
      <c r="L22" t="s">
        <v>422</v>
      </c>
      <c r="M22" t="s">
        <v>444</v>
      </c>
    </row>
    <row r="23" spans="1:13" hidden="1" x14ac:dyDescent="0.35">
      <c r="A23" s="45">
        <v>46053</v>
      </c>
      <c r="B23" t="s">
        <v>19</v>
      </c>
      <c r="C23" t="s">
        <v>46</v>
      </c>
      <c r="D23" t="s">
        <v>58</v>
      </c>
      <c r="E23" t="s">
        <v>58</v>
      </c>
      <c r="F23" t="s">
        <v>392</v>
      </c>
      <c r="G23">
        <v>104</v>
      </c>
      <c r="H23" t="s">
        <v>25</v>
      </c>
      <c r="I23" s="38" t="s">
        <v>450</v>
      </c>
      <c r="J23" s="38" t="s">
        <v>451</v>
      </c>
      <c r="K23" s="38" t="s">
        <v>444</v>
      </c>
      <c r="L23" t="s">
        <v>422</v>
      </c>
      <c r="M23" s="38" t="s">
        <v>422</v>
      </c>
    </row>
    <row r="24" spans="1:13" hidden="1" x14ac:dyDescent="0.35">
      <c r="A24" s="45">
        <v>46053</v>
      </c>
      <c r="B24" t="s">
        <v>19</v>
      </c>
      <c r="C24" t="s">
        <v>47</v>
      </c>
      <c r="D24" t="s">
        <v>58</v>
      </c>
      <c r="E24" t="s">
        <v>58</v>
      </c>
      <c r="F24" t="s">
        <v>392</v>
      </c>
      <c r="G24">
        <v>104</v>
      </c>
      <c r="H24" t="s">
        <v>25</v>
      </c>
      <c r="I24" t="s">
        <v>444</v>
      </c>
      <c r="J24" t="s">
        <v>444</v>
      </c>
      <c r="K24" t="s">
        <v>444</v>
      </c>
      <c r="L24" t="s">
        <v>444</v>
      </c>
      <c r="M24" t="s">
        <v>444</v>
      </c>
    </row>
    <row r="25" spans="1:13" hidden="1" x14ac:dyDescent="0.35">
      <c r="A25" s="45">
        <v>46053</v>
      </c>
      <c r="B25" t="s">
        <v>19</v>
      </c>
      <c r="C25" t="s">
        <v>402</v>
      </c>
      <c r="D25" t="s">
        <v>58</v>
      </c>
      <c r="E25" t="s">
        <v>58</v>
      </c>
      <c r="F25" t="s">
        <v>392</v>
      </c>
      <c r="G25">
        <v>104</v>
      </c>
      <c r="H25" t="s">
        <v>25</v>
      </c>
      <c r="I25" s="38" t="s">
        <v>444</v>
      </c>
      <c r="J25" t="s">
        <v>444</v>
      </c>
      <c r="K25" t="s">
        <v>444</v>
      </c>
      <c r="L25" t="s">
        <v>444</v>
      </c>
      <c r="M25" s="38" t="s">
        <v>444</v>
      </c>
    </row>
    <row r="26" spans="1:13" hidden="1" x14ac:dyDescent="0.35">
      <c r="A26" s="45">
        <v>46053</v>
      </c>
      <c r="B26" t="s">
        <v>19</v>
      </c>
      <c r="C26" t="s">
        <v>26</v>
      </c>
      <c r="D26" t="s">
        <v>58</v>
      </c>
      <c r="E26" t="s">
        <v>58</v>
      </c>
      <c r="F26" t="s">
        <v>392</v>
      </c>
      <c r="G26">
        <v>104</v>
      </c>
      <c r="H26" t="s">
        <v>25</v>
      </c>
      <c r="I26" s="37" t="s">
        <v>422</v>
      </c>
      <c r="J26" t="s">
        <v>422</v>
      </c>
      <c r="K26" s="37" t="s">
        <v>444</v>
      </c>
      <c r="L26" t="s">
        <v>444</v>
      </c>
      <c r="M26" s="38" t="s">
        <v>422</v>
      </c>
    </row>
    <row r="27" spans="1:13" hidden="1" x14ac:dyDescent="0.35">
      <c r="A27" s="45">
        <v>46053</v>
      </c>
      <c r="B27" t="s">
        <v>19</v>
      </c>
      <c r="C27" t="s">
        <v>42</v>
      </c>
      <c r="D27" t="s">
        <v>58</v>
      </c>
      <c r="E27" t="s">
        <v>58</v>
      </c>
      <c r="F27" t="s">
        <v>392</v>
      </c>
      <c r="G27">
        <v>104</v>
      </c>
      <c r="H27" t="s">
        <v>25</v>
      </c>
      <c r="I27" s="38" t="s">
        <v>422</v>
      </c>
      <c r="J27" t="s">
        <v>444</v>
      </c>
      <c r="K27" t="s">
        <v>422</v>
      </c>
      <c r="L27" t="s">
        <v>444</v>
      </c>
      <c r="M27" t="s">
        <v>444</v>
      </c>
    </row>
    <row r="28" spans="1:13" hidden="1" x14ac:dyDescent="0.35">
      <c r="A28" s="45">
        <v>46053</v>
      </c>
      <c r="B28" t="s">
        <v>19</v>
      </c>
      <c r="C28" t="s">
        <v>18</v>
      </c>
      <c r="D28" t="s">
        <v>58</v>
      </c>
      <c r="E28" t="s">
        <v>58</v>
      </c>
      <c r="F28" t="s">
        <v>392</v>
      </c>
      <c r="G28">
        <v>104</v>
      </c>
      <c r="H28" t="s">
        <v>25</v>
      </c>
      <c r="I28" s="38" t="s">
        <v>450</v>
      </c>
      <c r="J28" s="38" t="s">
        <v>451</v>
      </c>
      <c r="K28" s="38" t="s">
        <v>422</v>
      </c>
      <c r="L28" t="s">
        <v>422</v>
      </c>
      <c r="M28" s="38" t="s">
        <v>422</v>
      </c>
    </row>
    <row r="29" spans="1:13" hidden="1" x14ac:dyDescent="0.35">
      <c r="A29" s="45">
        <v>46053</v>
      </c>
      <c r="B29" t="s">
        <v>19</v>
      </c>
      <c r="C29" t="s">
        <v>48</v>
      </c>
      <c r="D29" t="s">
        <v>58</v>
      </c>
      <c r="E29" t="s">
        <v>58</v>
      </c>
      <c r="F29" t="s">
        <v>392</v>
      </c>
      <c r="G29">
        <v>104</v>
      </c>
      <c r="H29" t="s">
        <v>25</v>
      </c>
      <c r="I29" s="38" t="s">
        <v>422</v>
      </c>
      <c r="J29" t="s">
        <v>444</v>
      </c>
      <c r="K29" t="s">
        <v>444</v>
      </c>
      <c r="L29" t="s">
        <v>444</v>
      </c>
      <c r="M29" t="s">
        <v>422</v>
      </c>
    </row>
    <row r="30" spans="1:13" hidden="1" x14ac:dyDescent="0.35">
      <c r="A30" s="45">
        <v>46053</v>
      </c>
      <c r="B30" t="s">
        <v>19</v>
      </c>
      <c r="C30" t="s">
        <v>46</v>
      </c>
      <c r="D30" t="s">
        <v>58</v>
      </c>
      <c r="E30" t="s">
        <v>58</v>
      </c>
      <c r="F30" t="s">
        <v>392</v>
      </c>
      <c r="G30">
        <v>105</v>
      </c>
      <c r="H30" t="s">
        <v>26</v>
      </c>
      <c r="I30" s="38" t="s">
        <v>450</v>
      </c>
      <c r="J30" s="38" t="s">
        <v>450</v>
      </c>
      <c r="K30" s="38" t="s">
        <v>422</v>
      </c>
      <c r="L30" s="38" t="s">
        <v>422</v>
      </c>
      <c r="M30" s="38" t="s">
        <v>452</v>
      </c>
    </row>
    <row r="31" spans="1:13" hidden="1" x14ac:dyDescent="0.35">
      <c r="A31" s="45">
        <v>46053</v>
      </c>
      <c r="B31" t="s">
        <v>19</v>
      </c>
      <c r="C31" t="s">
        <v>47</v>
      </c>
      <c r="D31" t="s">
        <v>58</v>
      </c>
      <c r="E31" t="s">
        <v>58</v>
      </c>
      <c r="F31" t="s">
        <v>392</v>
      </c>
      <c r="G31">
        <v>105</v>
      </c>
      <c r="H31" t="s">
        <v>26</v>
      </c>
      <c r="I31" s="37" t="s">
        <v>422</v>
      </c>
      <c r="J31" s="38" t="s">
        <v>422</v>
      </c>
      <c r="K31" t="s">
        <v>444</v>
      </c>
      <c r="L31" t="s">
        <v>444</v>
      </c>
      <c r="M31" t="s">
        <v>444</v>
      </c>
    </row>
    <row r="32" spans="1:13" hidden="1" x14ac:dyDescent="0.35">
      <c r="A32" s="45">
        <v>46053</v>
      </c>
      <c r="B32" t="s">
        <v>19</v>
      </c>
      <c r="C32" t="s">
        <v>402</v>
      </c>
      <c r="D32" t="s">
        <v>58</v>
      </c>
      <c r="E32" t="s">
        <v>58</v>
      </c>
      <c r="F32" t="s">
        <v>392</v>
      </c>
      <c r="G32">
        <v>105</v>
      </c>
      <c r="H32" t="s">
        <v>26</v>
      </c>
      <c r="I32" s="38" t="s">
        <v>422</v>
      </c>
      <c r="J32" t="s">
        <v>444</v>
      </c>
      <c r="K32" t="s">
        <v>444</v>
      </c>
      <c r="L32" t="s">
        <v>422</v>
      </c>
      <c r="M32" t="s">
        <v>444</v>
      </c>
    </row>
    <row r="33" spans="1:13" hidden="1" x14ac:dyDescent="0.35">
      <c r="A33" s="45">
        <v>46053</v>
      </c>
      <c r="B33" t="s">
        <v>19</v>
      </c>
      <c r="C33" t="s">
        <v>26</v>
      </c>
      <c r="D33" t="s">
        <v>58</v>
      </c>
      <c r="E33" t="s">
        <v>58</v>
      </c>
      <c r="F33" t="s">
        <v>392</v>
      </c>
      <c r="G33">
        <v>105</v>
      </c>
      <c r="H33" t="s">
        <v>26</v>
      </c>
      <c r="I33" s="37" t="s">
        <v>453</v>
      </c>
      <c r="J33" s="38" t="s">
        <v>422</v>
      </c>
      <c r="K33" t="s">
        <v>444</v>
      </c>
      <c r="L33" t="s">
        <v>444</v>
      </c>
      <c r="M33" s="38" t="s">
        <v>454</v>
      </c>
    </row>
    <row r="34" spans="1:13" hidden="1" x14ac:dyDescent="0.35">
      <c r="A34" s="45">
        <v>46053</v>
      </c>
      <c r="B34" t="s">
        <v>19</v>
      </c>
      <c r="C34" t="s">
        <v>42</v>
      </c>
      <c r="D34" t="s">
        <v>58</v>
      </c>
      <c r="E34" t="s">
        <v>58</v>
      </c>
      <c r="F34" t="s">
        <v>392</v>
      </c>
      <c r="G34">
        <v>105</v>
      </c>
      <c r="H34" t="s">
        <v>26</v>
      </c>
      <c r="I34" s="38" t="s">
        <v>422</v>
      </c>
      <c r="J34" s="38" t="s">
        <v>422</v>
      </c>
      <c r="K34" t="s">
        <v>422</v>
      </c>
      <c r="L34" t="s">
        <v>444</v>
      </c>
      <c r="M34" t="s">
        <v>422</v>
      </c>
    </row>
    <row r="35" spans="1:13" hidden="1" x14ac:dyDescent="0.35">
      <c r="A35" s="45">
        <v>46053</v>
      </c>
      <c r="B35" t="s">
        <v>19</v>
      </c>
      <c r="C35" t="s">
        <v>18</v>
      </c>
      <c r="D35" t="s">
        <v>58</v>
      </c>
      <c r="E35" t="s">
        <v>58</v>
      </c>
      <c r="F35" t="s">
        <v>392</v>
      </c>
      <c r="G35">
        <v>105</v>
      </c>
      <c r="H35" t="s">
        <v>26</v>
      </c>
      <c r="I35" s="38" t="s">
        <v>450</v>
      </c>
      <c r="J35" s="38" t="s">
        <v>450</v>
      </c>
      <c r="K35" s="38" t="s">
        <v>439</v>
      </c>
      <c r="L35" s="38" t="s">
        <v>422</v>
      </c>
      <c r="M35" s="38" t="s">
        <v>455</v>
      </c>
    </row>
    <row r="36" spans="1:13" hidden="1" x14ac:dyDescent="0.35">
      <c r="A36" s="45">
        <v>46053</v>
      </c>
      <c r="B36" t="s">
        <v>19</v>
      </c>
      <c r="C36" t="s">
        <v>48</v>
      </c>
      <c r="D36" t="s">
        <v>58</v>
      </c>
      <c r="E36" t="s">
        <v>58</v>
      </c>
      <c r="F36" t="s">
        <v>392</v>
      </c>
      <c r="G36">
        <v>105</v>
      </c>
      <c r="H36" t="s">
        <v>26</v>
      </c>
      <c r="I36" s="38" t="s">
        <v>444</v>
      </c>
      <c r="J36" t="s">
        <v>444</v>
      </c>
      <c r="K36" t="s">
        <v>444</v>
      </c>
      <c r="L36" t="s">
        <v>444</v>
      </c>
      <c r="M36" t="s">
        <v>444</v>
      </c>
    </row>
    <row r="37" spans="1:13" hidden="1" x14ac:dyDescent="0.35">
      <c r="A37" s="45">
        <v>46053</v>
      </c>
      <c r="B37" t="s">
        <v>19</v>
      </c>
      <c r="C37" t="s">
        <v>46</v>
      </c>
      <c r="D37" t="s">
        <v>58</v>
      </c>
      <c r="E37" t="s">
        <v>58</v>
      </c>
      <c r="F37" t="s">
        <v>392</v>
      </c>
      <c r="G37">
        <v>999</v>
      </c>
      <c r="H37" t="s">
        <v>27</v>
      </c>
      <c r="I37" t="s">
        <v>456</v>
      </c>
      <c r="J37" t="s">
        <v>457</v>
      </c>
      <c r="K37" t="s">
        <v>458</v>
      </c>
      <c r="L37" t="s">
        <v>459</v>
      </c>
      <c r="M37" t="s">
        <v>460</v>
      </c>
    </row>
    <row r="38" spans="1:13" hidden="1" x14ac:dyDescent="0.35">
      <c r="A38" s="45">
        <v>46053</v>
      </c>
      <c r="B38" t="s">
        <v>19</v>
      </c>
      <c r="C38" t="s">
        <v>47</v>
      </c>
      <c r="D38" t="s">
        <v>58</v>
      </c>
      <c r="E38" t="s">
        <v>58</v>
      </c>
      <c r="F38" t="s">
        <v>392</v>
      </c>
      <c r="G38">
        <v>999</v>
      </c>
      <c r="H38" t="s">
        <v>27</v>
      </c>
      <c r="I38" t="s">
        <v>461</v>
      </c>
      <c r="J38" t="s">
        <v>462</v>
      </c>
      <c r="K38" t="s">
        <v>463</v>
      </c>
      <c r="L38" t="s">
        <v>464</v>
      </c>
      <c r="M38" t="s">
        <v>465</v>
      </c>
    </row>
    <row r="39" spans="1:13" hidden="1" x14ac:dyDescent="0.35">
      <c r="A39" s="45">
        <v>46053</v>
      </c>
      <c r="B39" t="s">
        <v>19</v>
      </c>
      <c r="C39" t="s">
        <v>402</v>
      </c>
      <c r="D39" t="s">
        <v>58</v>
      </c>
      <c r="E39" t="s">
        <v>58</v>
      </c>
      <c r="F39" t="s">
        <v>392</v>
      </c>
      <c r="G39">
        <v>999</v>
      </c>
      <c r="H39" t="s">
        <v>27</v>
      </c>
      <c r="I39" t="s">
        <v>466</v>
      </c>
      <c r="J39" t="s">
        <v>467</v>
      </c>
      <c r="K39" t="s">
        <v>468</v>
      </c>
      <c r="L39" t="s">
        <v>469</v>
      </c>
      <c r="M39" t="s">
        <v>422</v>
      </c>
    </row>
    <row r="40" spans="1:13" hidden="1" x14ac:dyDescent="0.35">
      <c r="A40" s="45">
        <v>46053</v>
      </c>
      <c r="B40" t="s">
        <v>19</v>
      </c>
      <c r="C40" t="s">
        <v>26</v>
      </c>
      <c r="D40" t="s">
        <v>58</v>
      </c>
      <c r="E40" t="s">
        <v>58</v>
      </c>
      <c r="F40" t="s">
        <v>392</v>
      </c>
      <c r="G40">
        <v>999</v>
      </c>
      <c r="H40" t="s">
        <v>27</v>
      </c>
      <c r="I40" t="s">
        <v>470</v>
      </c>
      <c r="J40" t="s">
        <v>471</v>
      </c>
      <c r="K40" t="s">
        <v>472</v>
      </c>
      <c r="L40" t="s">
        <v>473</v>
      </c>
      <c r="M40" t="s">
        <v>474</v>
      </c>
    </row>
    <row r="41" spans="1:13" hidden="1" x14ac:dyDescent="0.35">
      <c r="A41" s="45">
        <v>46053</v>
      </c>
      <c r="B41" t="s">
        <v>19</v>
      </c>
      <c r="C41" t="s">
        <v>42</v>
      </c>
      <c r="D41" t="s">
        <v>58</v>
      </c>
      <c r="E41" t="s">
        <v>58</v>
      </c>
      <c r="F41" t="s">
        <v>392</v>
      </c>
      <c r="G41">
        <v>999</v>
      </c>
      <c r="H41" t="s">
        <v>27</v>
      </c>
      <c r="I41" t="s">
        <v>475</v>
      </c>
      <c r="J41" t="s">
        <v>476</v>
      </c>
      <c r="K41" t="s">
        <v>477</v>
      </c>
      <c r="L41" t="s">
        <v>478</v>
      </c>
      <c r="M41" t="s">
        <v>479</v>
      </c>
    </row>
    <row r="42" spans="1:13" hidden="1" x14ac:dyDescent="0.35">
      <c r="A42" s="45">
        <v>46053</v>
      </c>
      <c r="B42" t="s">
        <v>19</v>
      </c>
      <c r="C42" t="s">
        <v>18</v>
      </c>
      <c r="D42" t="s">
        <v>58</v>
      </c>
      <c r="E42" t="s">
        <v>58</v>
      </c>
      <c r="F42" t="s">
        <v>392</v>
      </c>
      <c r="G42">
        <v>999</v>
      </c>
      <c r="H42" t="s">
        <v>27</v>
      </c>
      <c r="I42" t="s">
        <v>480</v>
      </c>
      <c r="J42" t="s">
        <v>481</v>
      </c>
      <c r="K42" t="s">
        <v>482</v>
      </c>
      <c r="L42" t="s">
        <v>483</v>
      </c>
      <c r="M42" t="s">
        <v>484</v>
      </c>
    </row>
    <row r="43" spans="1:13" hidden="1" x14ac:dyDescent="0.35">
      <c r="A43" s="45">
        <v>46053</v>
      </c>
      <c r="B43" t="s">
        <v>19</v>
      </c>
      <c r="C43" t="s">
        <v>48</v>
      </c>
      <c r="D43" t="s">
        <v>58</v>
      </c>
      <c r="E43" t="s">
        <v>58</v>
      </c>
      <c r="F43" t="s">
        <v>392</v>
      </c>
      <c r="G43">
        <v>999</v>
      </c>
      <c r="H43" t="s">
        <v>27</v>
      </c>
      <c r="I43" t="s">
        <v>485</v>
      </c>
      <c r="J43" t="s">
        <v>486</v>
      </c>
      <c r="K43" t="s">
        <v>487</v>
      </c>
      <c r="L43" t="s">
        <v>488</v>
      </c>
      <c r="M43" t="s">
        <v>473</v>
      </c>
    </row>
    <row r="44" spans="1:13" hidden="1" x14ac:dyDescent="0.35">
      <c r="A44" s="45">
        <v>46053</v>
      </c>
      <c r="B44" t="s">
        <v>19</v>
      </c>
      <c r="C44" t="s">
        <v>46</v>
      </c>
      <c r="D44" t="s">
        <v>58</v>
      </c>
      <c r="E44" t="s">
        <v>58</v>
      </c>
      <c r="F44" t="s">
        <v>35</v>
      </c>
      <c r="G44">
        <v>101</v>
      </c>
      <c r="H44" t="s">
        <v>22</v>
      </c>
      <c r="I44" s="38" t="s">
        <v>415</v>
      </c>
      <c r="J44" s="38" t="s">
        <v>489</v>
      </c>
      <c r="K44" s="38" t="s">
        <v>490</v>
      </c>
      <c r="L44" s="38" t="s">
        <v>491</v>
      </c>
      <c r="M44" s="38" t="s">
        <v>492</v>
      </c>
    </row>
    <row r="45" spans="1:13" hidden="1" x14ac:dyDescent="0.35">
      <c r="A45" s="45">
        <v>46053</v>
      </c>
      <c r="B45" t="s">
        <v>19</v>
      </c>
      <c r="C45" t="s">
        <v>47</v>
      </c>
      <c r="D45" t="s">
        <v>58</v>
      </c>
      <c r="E45" t="s">
        <v>58</v>
      </c>
      <c r="F45" t="s">
        <v>35</v>
      </c>
      <c r="G45">
        <v>101</v>
      </c>
      <c r="H45" t="s">
        <v>22</v>
      </c>
      <c r="I45" s="38" t="s">
        <v>420</v>
      </c>
      <c r="J45" s="38" t="s">
        <v>418</v>
      </c>
      <c r="K45" t="s">
        <v>422</v>
      </c>
      <c r="L45" s="37" t="s">
        <v>421</v>
      </c>
      <c r="M45" t="s">
        <v>422</v>
      </c>
    </row>
    <row r="46" spans="1:13" hidden="1" x14ac:dyDescent="0.35">
      <c r="A46" s="45">
        <v>46053</v>
      </c>
      <c r="B46" t="s">
        <v>19</v>
      </c>
      <c r="C46" t="s">
        <v>402</v>
      </c>
      <c r="D46" t="s">
        <v>58</v>
      </c>
      <c r="E46" t="s">
        <v>58</v>
      </c>
      <c r="F46" t="s">
        <v>35</v>
      </c>
      <c r="G46">
        <v>101</v>
      </c>
      <c r="H46" t="s">
        <v>22</v>
      </c>
      <c r="I46" s="38" t="s">
        <v>422</v>
      </c>
      <c r="J46" t="s">
        <v>422</v>
      </c>
      <c r="K46" t="s">
        <v>422</v>
      </c>
      <c r="L46" s="37" t="s">
        <v>421</v>
      </c>
      <c r="M46" t="s">
        <v>444</v>
      </c>
    </row>
    <row r="47" spans="1:13" hidden="1" x14ac:dyDescent="0.35">
      <c r="A47" s="45">
        <v>46053</v>
      </c>
      <c r="B47" t="s">
        <v>19</v>
      </c>
      <c r="C47" t="s">
        <v>26</v>
      </c>
      <c r="D47" t="s">
        <v>58</v>
      </c>
      <c r="E47" t="s">
        <v>58</v>
      </c>
      <c r="F47" t="s">
        <v>35</v>
      </c>
      <c r="G47">
        <v>101</v>
      </c>
      <c r="H47" t="s">
        <v>22</v>
      </c>
      <c r="I47" t="s">
        <v>493</v>
      </c>
      <c r="J47" t="s">
        <v>422</v>
      </c>
      <c r="K47" t="s">
        <v>422</v>
      </c>
      <c r="L47" t="s">
        <v>422</v>
      </c>
      <c r="M47" t="s">
        <v>422</v>
      </c>
    </row>
    <row r="48" spans="1:13" hidden="1" x14ac:dyDescent="0.35">
      <c r="A48" s="45">
        <v>46053</v>
      </c>
      <c r="B48" t="s">
        <v>19</v>
      </c>
      <c r="C48" t="s">
        <v>42</v>
      </c>
      <c r="D48" t="s">
        <v>58</v>
      </c>
      <c r="E48" t="s">
        <v>58</v>
      </c>
      <c r="F48" t="s">
        <v>35</v>
      </c>
      <c r="G48">
        <v>101</v>
      </c>
      <c r="H48" t="s">
        <v>22</v>
      </c>
      <c r="I48" s="38" t="s">
        <v>420</v>
      </c>
      <c r="J48" s="38" t="s">
        <v>489</v>
      </c>
      <c r="K48" t="s">
        <v>422</v>
      </c>
      <c r="L48" s="37" t="s">
        <v>422</v>
      </c>
      <c r="M48" t="s">
        <v>422</v>
      </c>
    </row>
    <row r="49" spans="1:13" hidden="1" x14ac:dyDescent="0.35">
      <c r="A49" s="45">
        <v>46053</v>
      </c>
      <c r="B49" t="s">
        <v>19</v>
      </c>
      <c r="C49" t="s">
        <v>18</v>
      </c>
      <c r="D49" t="s">
        <v>58</v>
      </c>
      <c r="E49" t="s">
        <v>58</v>
      </c>
      <c r="F49" t="s">
        <v>35</v>
      </c>
      <c r="G49">
        <v>101</v>
      </c>
      <c r="H49" t="s">
        <v>22</v>
      </c>
      <c r="I49" s="38" t="s">
        <v>415</v>
      </c>
      <c r="J49" s="38" t="s">
        <v>489</v>
      </c>
      <c r="K49" s="38" t="s">
        <v>494</v>
      </c>
      <c r="L49" s="38" t="s">
        <v>491</v>
      </c>
      <c r="M49" s="38" t="s">
        <v>495</v>
      </c>
    </row>
    <row r="50" spans="1:13" hidden="1" x14ac:dyDescent="0.35">
      <c r="A50" s="45">
        <v>46053</v>
      </c>
      <c r="B50" t="s">
        <v>19</v>
      </c>
      <c r="C50" t="s">
        <v>48</v>
      </c>
      <c r="D50" t="s">
        <v>58</v>
      </c>
      <c r="E50" t="s">
        <v>58</v>
      </c>
      <c r="F50" t="s">
        <v>35</v>
      </c>
      <c r="G50">
        <v>101</v>
      </c>
      <c r="H50" t="s">
        <v>22</v>
      </c>
      <c r="I50" s="38" t="s">
        <v>432</v>
      </c>
      <c r="J50" s="38" t="s">
        <v>422</v>
      </c>
      <c r="K50" s="37" t="s">
        <v>421</v>
      </c>
      <c r="L50" t="s">
        <v>422</v>
      </c>
      <c r="M50" t="s">
        <v>422</v>
      </c>
    </row>
    <row r="51" spans="1:13" hidden="1" x14ac:dyDescent="0.35">
      <c r="A51" s="45">
        <v>46053</v>
      </c>
      <c r="B51" t="s">
        <v>19</v>
      </c>
      <c r="C51" t="s">
        <v>46</v>
      </c>
      <c r="D51" t="s">
        <v>58</v>
      </c>
      <c r="E51" t="s">
        <v>58</v>
      </c>
      <c r="F51" t="s">
        <v>35</v>
      </c>
      <c r="G51">
        <v>102</v>
      </c>
      <c r="H51" t="s">
        <v>23</v>
      </c>
      <c r="I51" s="38" t="s">
        <v>438</v>
      </c>
      <c r="J51" s="38" t="s">
        <v>441</v>
      </c>
      <c r="K51" t="s">
        <v>422</v>
      </c>
      <c r="L51" t="s">
        <v>496</v>
      </c>
      <c r="M51" t="s">
        <v>422</v>
      </c>
    </row>
    <row r="52" spans="1:13" hidden="1" x14ac:dyDescent="0.35">
      <c r="A52" s="45">
        <v>46053</v>
      </c>
      <c r="B52" t="s">
        <v>19</v>
      </c>
      <c r="C52" t="s">
        <v>47</v>
      </c>
      <c r="D52" t="s">
        <v>58</v>
      </c>
      <c r="E52" t="s">
        <v>58</v>
      </c>
      <c r="F52" t="s">
        <v>35</v>
      </c>
      <c r="G52">
        <v>102</v>
      </c>
      <c r="H52" t="s">
        <v>23</v>
      </c>
      <c r="I52" t="s">
        <v>422</v>
      </c>
      <c r="J52" t="s">
        <v>422</v>
      </c>
      <c r="K52" t="s">
        <v>444</v>
      </c>
      <c r="L52" t="s">
        <v>444</v>
      </c>
      <c r="M52" t="s">
        <v>422</v>
      </c>
    </row>
    <row r="53" spans="1:13" hidden="1" x14ac:dyDescent="0.35">
      <c r="A53" s="45">
        <v>46053</v>
      </c>
      <c r="B53" t="s">
        <v>19</v>
      </c>
      <c r="C53" t="s">
        <v>402</v>
      </c>
      <c r="D53" t="s">
        <v>58</v>
      </c>
      <c r="E53" t="s">
        <v>58</v>
      </c>
      <c r="F53" t="s">
        <v>35</v>
      </c>
      <c r="G53">
        <v>102</v>
      </c>
      <c r="H53" t="s">
        <v>23</v>
      </c>
      <c r="I53" t="s">
        <v>422</v>
      </c>
      <c r="J53" t="s">
        <v>422</v>
      </c>
      <c r="K53" t="s">
        <v>422</v>
      </c>
      <c r="L53" t="s">
        <v>444</v>
      </c>
      <c r="M53" t="s">
        <v>444</v>
      </c>
    </row>
    <row r="54" spans="1:13" hidden="1" x14ac:dyDescent="0.35">
      <c r="A54" s="45">
        <v>46053</v>
      </c>
      <c r="B54" t="s">
        <v>19</v>
      </c>
      <c r="C54" t="s">
        <v>26</v>
      </c>
      <c r="D54" t="s">
        <v>58</v>
      </c>
      <c r="E54" t="s">
        <v>58</v>
      </c>
      <c r="F54" t="s">
        <v>35</v>
      </c>
      <c r="G54">
        <v>102</v>
      </c>
      <c r="H54" t="s">
        <v>23</v>
      </c>
      <c r="I54" t="s">
        <v>422</v>
      </c>
      <c r="J54" t="s">
        <v>444</v>
      </c>
      <c r="K54" t="s">
        <v>444</v>
      </c>
      <c r="L54" t="s">
        <v>422</v>
      </c>
      <c r="M54" t="s">
        <v>444</v>
      </c>
    </row>
    <row r="55" spans="1:13" hidden="1" x14ac:dyDescent="0.35">
      <c r="A55" s="45">
        <v>46053</v>
      </c>
      <c r="B55" t="s">
        <v>19</v>
      </c>
      <c r="C55" t="s">
        <v>42</v>
      </c>
      <c r="D55" t="s">
        <v>58</v>
      </c>
      <c r="E55" t="s">
        <v>58</v>
      </c>
      <c r="F55" t="s">
        <v>35</v>
      </c>
      <c r="G55">
        <v>102</v>
      </c>
      <c r="H55" t="s">
        <v>23</v>
      </c>
      <c r="I55" t="s">
        <v>438</v>
      </c>
      <c r="J55" t="s">
        <v>422</v>
      </c>
      <c r="K55" t="s">
        <v>444</v>
      </c>
      <c r="L55" t="s">
        <v>422</v>
      </c>
      <c r="M55" t="s">
        <v>444</v>
      </c>
    </row>
    <row r="56" spans="1:13" hidden="1" x14ac:dyDescent="0.35">
      <c r="A56" s="45">
        <v>46053</v>
      </c>
      <c r="B56" t="s">
        <v>19</v>
      </c>
      <c r="C56" t="s">
        <v>18</v>
      </c>
      <c r="D56" t="s">
        <v>58</v>
      </c>
      <c r="E56" t="s">
        <v>58</v>
      </c>
      <c r="F56" t="s">
        <v>35</v>
      </c>
      <c r="G56">
        <v>102</v>
      </c>
      <c r="H56" t="s">
        <v>23</v>
      </c>
      <c r="I56" s="38" t="s">
        <v>438</v>
      </c>
      <c r="J56" s="38" t="s">
        <v>441</v>
      </c>
      <c r="K56" t="s">
        <v>422</v>
      </c>
      <c r="L56" t="s">
        <v>497</v>
      </c>
      <c r="M56" t="s">
        <v>422</v>
      </c>
    </row>
    <row r="57" spans="1:13" hidden="1" x14ac:dyDescent="0.35">
      <c r="A57" s="45">
        <v>46053</v>
      </c>
      <c r="B57" t="s">
        <v>19</v>
      </c>
      <c r="C57" t="s">
        <v>48</v>
      </c>
      <c r="D57" t="s">
        <v>58</v>
      </c>
      <c r="E57" t="s">
        <v>58</v>
      </c>
      <c r="F57" t="s">
        <v>35</v>
      </c>
      <c r="G57">
        <v>102</v>
      </c>
      <c r="H57" t="s">
        <v>23</v>
      </c>
      <c r="I57" t="s">
        <v>422</v>
      </c>
      <c r="J57" t="s">
        <v>422</v>
      </c>
      <c r="K57" t="s">
        <v>444</v>
      </c>
      <c r="L57" t="s">
        <v>444</v>
      </c>
      <c r="M57" t="s">
        <v>444</v>
      </c>
    </row>
    <row r="58" spans="1:13" hidden="1" x14ac:dyDescent="0.35">
      <c r="A58" s="45">
        <v>46053</v>
      </c>
      <c r="B58" t="s">
        <v>19</v>
      </c>
      <c r="C58" t="s">
        <v>46</v>
      </c>
      <c r="D58" t="s">
        <v>58</v>
      </c>
      <c r="E58" t="s">
        <v>58</v>
      </c>
      <c r="F58" t="s">
        <v>35</v>
      </c>
      <c r="G58">
        <v>103</v>
      </c>
      <c r="H58" t="s">
        <v>24</v>
      </c>
      <c r="I58" s="38" t="s">
        <v>422</v>
      </c>
      <c r="J58" t="s">
        <v>444</v>
      </c>
      <c r="K58" t="s">
        <v>444</v>
      </c>
      <c r="L58" t="s">
        <v>422</v>
      </c>
      <c r="M58" t="s">
        <v>444</v>
      </c>
    </row>
    <row r="59" spans="1:13" hidden="1" x14ac:dyDescent="0.35">
      <c r="A59" s="45">
        <v>46053</v>
      </c>
      <c r="B59" t="s">
        <v>19</v>
      </c>
      <c r="C59" t="s">
        <v>47</v>
      </c>
      <c r="D59" t="s">
        <v>58</v>
      </c>
      <c r="E59" t="s">
        <v>58</v>
      </c>
      <c r="F59" t="s">
        <v>35</v>
      </c>
      <c r="G59">
        <v>103</v>
      </c>
      <c r="H59" t="s">
        <v>24</v>
      </c>
      <c r="I59" t="s">
        <v>444</v>
      </c>
      <c r="J59" t="s">
        <v>444</v>
      </c>
      <c r="K59" t="s">
        <v>444</v>
      </c>
      <c r="L59" t="s">
        <v>444</v>
      </c>
      <c r="M59" t="s">
        <v>444</v>
      </c>
    </row>
    <row r="60" spans="1:13" hidden="1" x14ac:dyDescent="0.35">
      <c r="A60" s="45">
        <v>46053</v>
      </c>
      <c r="B60" t="s">
        <v>19</v>
      </c>
      <c r="C60" t="s">
        <v>402</v>
      </c>
      <c r="D60" t="s">
        <v>58</v>
      </c>
      <c r="E60" t="s">
        <v>58</v>
      </c>
      <c r="F60" t="s">
        <v>35</v>
      </c>
      <c r="G60">
        <v>103</v>
      </c>
      <c r="H60" t="s">
        <v>24</v>
      </c>
      <c r="I60" t="s">
        <v>444</v>
      </c>
      <c r="J60" t="s">
        <v>444</v>
      </c>
      <c r="K60" t="s">
        <v>444</v>
      </c>
      <c r="L60" t="s">
        <v>444</v>
      </c>
      <c r="M60" t="s">
        <v>444</v>
      </c>
    </row>
    <row r="61" spans="1:13" hidden="1" x14ac:dyDescent="0.35">
      <c r="A61" s="45">
        <v>46053</v>
      </c>
      <c r="B61" t="s">
        <v>19</v>
      </c>
      <c r="C61" t="s">
        <v>26</v>
      </c>
      <c r="D61" t="s">
        <v>58</v>
      </c>
      <c r="E61" t="s">
        <v>58</v>
      </c>
      <c r="F61" t="s">
        <v>35</v>
      </c>
      <c r="G61">
        <v>103</v>
      </c>
      <c r="H61" t="s">
        <v>24</v>
      </c>
      <c r="I61" t="s">
        <v>444</v>
      </c>
      <c r="J61" t="s">
        <v>444</v>
      </c>
      <c r="K61" t="s">
        <v>444</v>
      </c>
      <c r="L61" t="s">
        <v>444</v>
      </c>
      <c r="M61" t="s">
        <v>444</v>
      </c>
    </row>
    <row r="62" spans="1:13" hidden="1" x14ac:dyDescent="0.35">
      <c r="A62" s="45">
        <v>46053</v>
      </c>
      <c r="B62" t="s">
        <v>19</v>
      </c>
      <c r="C62" t="s">
        <v>42</v>
      </c>
      <c r="D62" t="s">
        <v>58</v>
      </c>
      <c r="E62" t="s">
        <v>58</v>
      </c>
      <c r="F62" t="s">
        <v>35</v>
      </c>
      <c r="G62">
        <v>103</v>
      </c>
      <c r="H62" t="s">
        <v>24</v>
      </c>
      <c r="I62" s="38" t="s">
        <v>422</v>
      </c>
      <c r="J62" s="38" t="s">
        <v>422</v>
      </c>
      <c r="K62" t="s">
        <v>444</v>
      </c>
      <c r="L62" t="s">
        <v>444</v>
      </c>
      <c r="M62" s="37" t="s">
        <v>444</v>
      </c>
    </row>
    <row r="63" spans="1:13" hidden="1" x14ac:dyDescent="0.35">
      <c r="A63" s="45">
        <v>46053</v>
      </c>
      <c r="B63" t="s">
        <v>19</v>
      </c>
      <c r="C63" t="s">
        <v>18</v>
      </c>
      <c r="D63" t="s">
        <v>58</v>
      </c>
      <c r="E63" t="s">
        <v>58</v>
      </c>
      <c r="F63" t="s">
        <v>35</v>
      </c>
      <c r="G63">
        <v>103</v>
      </c>
      <c r="H63" t="s">
        <v>24</v>
      </c>
      <c r="I63" s="38" t="s">
        <v>422</v>
      </c>
      <c r="J63" s="38" t="s">
        <v>422</v>
      </c>
      <c r="K63" t="s">
        <v>444</v>
      </c>
      <c r="L63" t="s">
        <v>422</v>
      </c>
      <c r="M63" t="s">
        <v>444</v>
      </c>
    </row>
    <row r="64" spans="1:13" hidden="1" x14ac:dyDescent="0.35">
      <c r="A64" s="45">
        <v>46053</v>
      </c>
      <c r="B64" t="s">
        <v>19</v>
      </c>
      <c r="C64" t="s">
        <v>48</v>
      </c>
      <c r="D64" t="s">
        <v>58</v>
      </c>
      <c r="E64" t="s">
        <v>58</v>
      </c>
      <c r="F64" t="s">
        <v>35</v>
      </c>
      <c r="G64">
        <v>103</v>
      </c>
      <c r="H64" t="s">
        <v>24</v>
      </c>
      <c r="I64" t="s">
        <v>422</v>
      </c>
      <c r="J64" t="s">
        <v>444</v>
      </c>
      <c r="K64" t="s">
        <v>444</v>
      </c>
      <c r="L64" t="s">
        <v>422</v>
      </c>
      <c r="M64" t="s">
        <v>444</v>
      </c>
    </row>
    <row r="65" spans="1:13" hidden="1" x14ac:dyDescent="0.35">
      <c r="A65" s="45">
        <v>46053</v>
      </c>
      <c r="B65" t="s">
        <v>19</v>
      </c>
      <c r="C65" t="s">
        <v>46</v>
      </c>
      <c r="D65" t="s">
        <v>58</v>
      </c>
      <c r="E65" t="s">
        <v>58</v>
      </c>
      <c r="F65" t="s">
        <v>35</v>
      </c>
      <c r="G65">
        <v>104</v>
      </c>
      <c r="H65" t="s">
        <v>25</v>
      </c>
      <c r="I65" s="38" t="s">
        <v>422</v>
      </c>
      <c r="J65" t="s">
        <v>422</v>
      </c>
      <c r="K65" t="s">
        <v>444</v>
      </c>
      <c r="L65" t="s">
        <v>444</v>
      </c>
      <c r="M65" t="s">
        <v>422</v>
      </c>
    </row>
    <row r="66" spans="1:13" hidden="1" x14ac:dyDescent="0.35">
      <c r="A66" s="45">
        <v>46053</v>
      </c>
      <c r="B66" t="s">
        <v>19</v>
      </c>
      <c r="C66" t="s">
        <v>47</v>
      </c>
      <c r="D66" t="s">
        <v>58</v>
      </c>
      <c r="E66" t="s">
        <v>58</v>
      </c>
      <c r="F66" t="s">
        <v>35</v>
      </c>
      <c r="G66">
        <v>104</v>
      </c>
      <c r="H66" t="s">
        <v>25</v>
      </c>
      <c r="I66" t="s">
        <v>444</v>
      </c>
      <c r="J66" t="s">
        <v>444</v>
      </c>
      <c r="K66" t="s">
        <v>444</v>
      </c>
      <c r="L66" t="s">
        <v>444</v>
      </c>
      <c r="M66" t="s">
        <v>444</v>
      </c>
    </row>
    <row r="67" spans="1:13" hidden="1" x14ac:dyDescent="0.35">
      <c r="A67" s="45">
        <v>46053</v>
      </c>
      <c r="B67" t="s">
        <v>19</v>
      </c>
      <c r="C67" t="s">
        <v>402</v>
      </c>
      <c r="D67" t="s">
        <v>58</v>
      </c>
      <c r="E67" t="s">
        <v>58</v>
      </c>
      <c r="F67" t="s">
        <v>35</v>
      </c>
      <c r="G67">
        <v>104</v>
      </c>
      <c r="H67" t="s">
        <v>25</v>
      </c>
      <c r="I67" t="s">
        <v>444</v>
      </c>
      <c r="J67" t="s">
        <v>444</v>
      </c>
      <c r="K67" t="s">
        <v>444</v>
      </c>
      <c r="L67" t="s">
        <v>444</v>
      </c>
      <c r="M67" t="s">
        <v>444</v>
      </c>
    </row>
    <row r="68" spans="1:13" hidden="1" x14ac:dyDescent="0.35">
      <c r="A68" s="45">
        <v>46053</v>
      </c>
      <c r="B68" t="s">
        <v>19</v>
      </c>
      <c r="C68" t="s">
        <v>26</v>
      </c>
      <c r="D68" t="s">
        <v>58</v>
      </c>
      <c r="E68" t="s">
        <v>58</v>
      </c>
      <c r="F68" t="s">
        <v>35</v>
      </c>
      <c r="G68">
        <v>104</v>
      </c>
      <c r="H68" t="s">
        <v>25</v>
      </c>
      <c r="I68" s="38" t="s">
        <v>444</v>
      </c>
      <c r="J68" t="s">
        <v>444</v>
      </c>
      <c r="K68" s="37" t="s">
        <v>444</v>
      </c>
      <c r="L68" t="s">
        <v>444</v>
      </c>
      <c r="M68" t="s">
        <v>444</v>
      </c>
    </row>
    <row r="69" spans="1:13" hidden="1" x14ac:dyDescent="0.35">
      <c r="A69" s="45">
        <v>46053</v>
      </c>
      <c r="B69" t="s">
        <v>19</v>
      </c>
      <c r="C69" t="s">
        <v>42</v>
      </c>
      <c r="D69" t="s">
        <v>58</v>
      </c>
      <c r="E69" t="s">
        <v>58</v>
      </c>
      <c r="F69" t="s">
        <v>35</v>
      </c>
      <c r="G69">
        <v>104</v>
      </c>
      <c r="H69" t="s">
        <v>25</v>
      </c>
      <c r="I69" s="38" t="s">
        <v>422</v>
      </c>
      <c r="J69" t="s">
        <v>444</v>
      </c>
      <c r="K69" t="s">
        <v>422</v>
      </c>
      <c r="L69" t="s">
        <v>444</v>
      </c>
      <c r="M69" t="s">
        <v>444</v>
      </c>
    </row>
    <row r="70" spans="1:13" hidden="1" x14ac:dyDescent="0.35">
      <c r="A70" s="45">
        <v>46053</v>
      </c>
      <c r="B70" t="s">
        <v>19</v>
      </c>
      <c r="C70" t="s">
        <v>18</v>
      </c>
      <c r="D70" t="s">
        <v>58</v>
      </c>
      <c r="E70" t="s">
        <v>58</v>
      </c>
      <c r="F70" t="s">
        <v>35</v>
      </c>
      <c r="G70">
        <v>104</v>
      </c>
      <c r="H70" t="s">
        <v>25</v>
      </c>
      <c r="I70" s="38" t="s">
        <v>422</v>
      </c>
      <c r="J70" t="s">
        <v>422</v>
      </c>
      <c r="K70" t="s">
        <v>422</v>
      </c>
      <c r="L70" t="s">
        <v>444</v>
      </c>
      <c r="M70" t="s">
        <v>422</v>
      </c>
    </row>
    <row r="71" spans="1:13" hidden="1" x14ac:dyDescent="0.35">
      <c r="A71" s="45">
        <v>46053</v>
      </c>
      <c r="B71" t="s">
        <v>19</v>
      </c>
      <c r="C71" t="s">
        <v>48</v>
      </c>
      <c r="D71" t="s">
        <v>58</v>
      </c>
      <c r="E71" t="s">
        <v>58</v>
      </c>
      <c r="F71" t="s">
        <v>35</v>
      </c>
      <c r="G71">
        <v>104</v>
      </c>
      <c r="H71" t="s">
        <v>25</v>
      </c>
      <c r="I71" t="s">
        <v>444</v>
      </c>
      <c r="J71" t="s">
        <v>444</v>
      </c>
      <c r="K71" t="s">
        <v>444</v>
      </c>
      <c r="L71" t="s">
        <v>444</v>
      </c>
      <c r="M71" t="s">
        <v>444</v>
      </c>
    </row>
    <row r="72" spans="1:13" hidden="1" x14ac:dyDescent="0.35">
      <c r="A72" s="45">
        <v>46053</v>
      </c>
      <c r="B72" t="s">
        <v>19</v>
      </c>
      <c r="C72" t="s">
        <v>46</v>
      </c>
      <c r="D72" t="s">
        <v>58</v>
      </c>
      <c r="E72" t="s">
        <v>58</v>
      </c>
      <c r="F72" t="s">
        <v>35</v>
      </c>
      <c r="G72">
        <v>105</v>
      </c>
      <c r="H72" t="s">
        <v>26</v>
      </c>
      <c r="I72" s="38" t="s">
        <v>450</v>
      </c>
      <c r="J72" s="38" t="s">
        <v>422</v>
      </c>
      <c r="K72" t="s">
        <v>422</v>
      </c>
      <c r="L72" t="s">
        <v>422</v>
      </c>
      <c r="M72" t="s">
        <v>422</v>
      </c>
    </row>
    <row r="73" spans="1:13" hidden="1" x14ac:dyDescent="0.35">
      <c r="A73" s="45">
        <v>46053</v>
      </c>
      <c r="B73" t="s">
        <v>19</v>
      </c>
      <c r="C73" t="s">
        <v>47</v>
      </c>
      <c r="D73" t="s">
        <v>58</v>
      </c>
      <c r="E73" t="s">
        <v>58</v>
      </c>
      <c r="F73" t="s">
        <v>35</v>
      </c>
      <c r="G73">
        <v>105</v>
      </c>
      <c r="H73" t="s">
        <v>26</v>
      </c>
      <c r="I73" t="s">
        <v>422</v>
      </c>
      <c r="J73" t="s">
        <v>422</v>
      </c>
      <c r="K73" t="s">
        <v>444</v>
      </c>
      <c r="L73" t="s">
        <v>444</v>
      </c>
      <c r="M73" t="s">
        <v>444</v>
      </c>
    </row>
    <row r="74" spans="1:13" hidden="1" x14ac:dyDescent="0.35">
      <c r="A74" s="45">
        <v>46053</v>
      </c>
      <c r="B74" t="s">
        <v>19</v>
      </c>
      <c r="C74" t="s">
        <v>402</v>
      </c>
      <c r="D74" t="s">
        <v>58</v>
      </c>
      <c r="E74" t="s">
        <v>58</v>
      </c>
      <c r="F74" t="s">
        <v>35</v>
      </c>
      <c r="G74">
        <v>105</v>
      </c>
      <c r="H74" t="s">
        <v>26</v>
      </c>
      <c r="I74" s="38" t="s">
        <v>444</v>
      </c>
      <c r="J74" s="38" t="s">
        <v>444</v>
      </c>
      <c r="K74" t="s">
        <v>444</v>
      </c>
      <c r="L74" t="s">
        <v>444</v>
      </c>
      <c r="M74" s="38" t="s">
        <v>444</v>
      </c>
    </row>
    <row r="75" spans="1:13" hidden="1" x14ac:dyDescent="0.35">
      <c r="A75" s="45">
        <v>46053</v>
      </c>
      <c r="B75" t="s">
        <v>19</v>
      </c>
      <c r="C75" t="s">
        <v>26</v>
      </c>
      <c r="D75" t="s">
        <v>58</v>
      </c>
      <c r="E75" t="s">
        <v>58</v>
      </c>
      <c r="F75" t="s">
        <v>35</v>
      </c>
      <c r="G75">
        <v>105</v>
      </c>
      <c r="H75" t="s">
        <v>26</v>
      </c>
      <c r="I75" s="38" t="s">
        <v>422</v>
      </c>
      <c r="J75" s="38" t="s">
        <v>422</v>
      </c>
      <c r="K75" t="s">
        <v>444</v>
      </c>
      <c r="L75" t="s">
        <v>444</v>
      </c>
      <c r="M75" s="38" t="s">
        <v>444</v>
      </c>
    </row>
    <row r="76" spans="1:13" hidden="1" x14ac:dyDescent="0.35">
      <c r="A76" s="45">
        <v>46053</v>
      </c>
      <c r="B76" t="s">
        <v>19</v>
      </c>
      <c r="C76" t="s">
        <v>42</v>
      </c>
      <c r="D76" t="s">
        <v>58</v>
      </c>
      <c r="E76" t="s">
        <v>58</v>
      </c>
      <c r="F76" t="s">
        <v>35</v>
      </c>
      <c r="G76">
        <v>105</v>
      </c>
      <c r="H76" t="s">
        <v>26</v>
      </c>
      <c r="I76" t="s">
        <v>444</v>
      </c>
      <c r="J76" t="s">
        <v>444</v>
      </c>
      <c r="K76" t="s">
        <v>444</v>
      </c>
      <c r="L76" t="s">
        <v>444</v>
      </c>
      <c r="M76" t="s">
        <v>444</v>
      </c>
    </row>
    <row r="77" spans="1:13" hidden="1" x14ac:dyDescent="0.35">
      <c r="A77" s="45">
        <v>46053</v>
      </c>
      <c r="B77" t="s">
        <v>19</v>
      </c>
      <c r="C77" t="s">
        <v>18</v>
      </c>
      <c r="D77" t="s">
        <v>58</v>
      </c>
      <c r="E77" t="s">
        <v>58</v>
      </c>
      <c r="F77" t="s">
        <v>35</v>
      </c>
      <c r="G77">
        <v>105</v>
      </c>
      <c r="H77" t="s">
        <v>26</v>
      </c>
      <c r="I77" s="38" t="s">
        <v>450</v>
      </c>
      <c r="J77" s="38" t="s">
        <v>422</v>
      </c>
      <c r="K77" t="s">
        <v>422</v>
      </c>
      <c r="L77" t="s">
        <v>422</v>
      </c>
      <c r="M77" t="s">
        <v>422</v>
      </c>
    </row>
    <row r="78" spans="1:13" hidden="1" x14ac:dyDescent="0.35">
      <c r="A78" s="45">
        <v>46053</v>
      </c>
      <c r="B78" t="s">
        <v>19</v>
      </c>
      <c r="C78" t="s">
        <v>48</v>
      </c>
      <c r="D78" t="s">
        <v>58</v>
      </c>
      <c r="E78" t="s">
        <v>58</v>
      </c>
      <c r="F78" t="s">
        <v>35</v>
      </c>
      <c r="G78">
        <v>105</v>
      </c>
      <c r="H78" t="s">
        <v>26</v>
      </c>
      <c r="I78" t="s">
        <v>444</v>
      </c>
      <c r="J78" t="s">
        <v>444</v>
      </c>
      <c r="K78" t="s">
        <v>444</v>
      </c>
      <c r="L78" t="s">
        <v>444</v>
      </c>
      <c r="M78" t="s">
        <v>444</v>
      </c>
    </row>
    <row r="79" spans="1:13" hidden="1" x14ac:dyDescent="0.35">
      <c r="A79" s="45">
        <v>46053</v>
      </c>
      <c r="B79" t="s">
        <v>19</v>
      </c>
      <c r="C79" t="s">
        <v>46</v>
      </c>
      <c r="D79" t="s">
        <v>58</v>
      </c>
      <c r="E79" t="s">
        <v>58</v>
      </c>
      <c r="F79" t="s">
        <v>35</v>
      </c>
      <c r="G79">
        <v>999</v>
      </c>
      <c r="H79" t="s">
        <v>27</v>
      </c>
      <c r="I79" t="s">
        <v>498</v>
      </c>
      <c r="J79" t="s">
        <v>499</v>
      </c>
      <c r="K79" t="s">
        <v>500</v>
      </c>
      <c r="L79" t="s">
        <v>501</v>
      </c>
      <c r="M79" t="s">
        <v>502</v>
      </c>
    </row>
    <row r="80" spans="1:13" hidden="1" x14ac:dyDescent="0.35">
      <c r="A80" s="45">
        <v>46053</v>
      </c>
      <c r="B80" t="s">
        <v>19</v>
      </c>
      <c r="C80" t="s">
        <v>47</v>
      </c>
      <c r="D80" t="s">
        <v>58</v>
      </c>
      <c r="E80" t="s">
        <v>58</v>
      </c>
      <c r="F80" t="s">
        <v>35</v>
      </c>
      <c r="G80">
        <v>999</v>
      </c>
      <c r="H80" t="s">
        <v>27</v>
      </c>
      <c r="I80" s="38" t="s">
        <v>503</v>
      </c>
      <c r="J80" s="38" t="s">
        <v>504</v>
      </c>
      <c r="K80" t="s">
        <v>422</v>
      </c>
      <c r="L80" s="37" t="s">
        <v>505</v>
      </c>
      <c r="M80" s="37" t="s">
        <v>422</v>
      </c>
    </row>
    <row r="81" spans="1:13" hidden="1" x14ac:dyDescent="0.35">
      <c r="A81" s="45">
        <v>46053</v>
      </c>
      <c r="B81" t="s">
        <v>19</v>
      </c>
      <c r="C81" t="s">
        <v>402</v>
      </c>
      <c r="D81" t="s">
        <v>58</v>
      </c>
      <c r="E81" t="s">
        <v>58</v>
      </c>
      <c r="F81" t="s">
        <v>35</v>
      </c>
      <c r="G81">
        <v>999</v>
      </c>
      <c r="H81" t="s">
        <v>27</v>
      </c>
      <c r="I81" s="38" t="s">
        <v>506</v>
      </c>
      <c r="J81" s="38" t="s">
        <v>507</v>
      </c>
      <c r="K81" t="s">
        <v>422</v>
      </c>
      <c r="L81" t="s">
        <v>508</v>
      </c>
      <c r="M81" t="s">
        <v>444</v>
      </c>
    </row>
    <row r="82" spans="1:13" hidden="1" x14ac:dyDescent="0.35">
      <c r="A82" s="45">
        <v>46053</v>
      </c>
      <c r="B82" t="s">
        <v>19</v>
      </c>
      <c r="C82" t="s">
        <v>26</v>
      </c>
      <c r="D82" t="s">
        <v>58</v>
      </c>
      <c r="E82" t="s">
        <v>58</v>
      </c>
      <c r="F82" t="s">
        <v>35</v>
      </c>
      <c r="G82">
        <v>999</v>
      </c>
      <c r="H82" t="s">
        <v>27</v>
      </c>
      <c r="I82" t="s">
        <v>469</v>
      </c>
      <c r="J82" t="s">
        <v>473</v>
      </c>
      <c r="K82" t="s">
        <v>422</v>
      </c>
      <c r="L82" t="s">
        <v>422</v>
      </c>
      <c r="M82" t="s">
        <v>422</v>
      </c>
    </row>
    <row r="83" spans="1:13" hidden="1" x14ac:dyDescent="0.35">
      <c r="A83" s="45">
        <v>46053</v>
      </c>
      <c r="B83" t="s">
        <v>19</v>
      </c>
      <c r="C83" t="s">
        <v>42</v>
      </c>
      <c r="D83" t="s">
        <v>58</v>
      </c>
      <c r="E83" t="s">
        <v>58</v>
      </c>
      <c r="F83" t="s">
        <v>35</v>
      </c>
      <c r="G83">
        <v>999</v>
      </c>
      <c r="H83" t="s">
        <v>27</v>
      </c>
      <c r="I83" t="s">
        <v>509</v>
      </c>
      <c r="J83" t="s">
        <v>510</v>
      </c>
      <c r="K83" t="s">
        <v>511</v>
      </c>
      <c r="L83" t="s">
        <v>512</v>
      </c>
      <c r="M83" t="s">
        <v>422</v>
      </c>
    </row>
    <row r="84" spans="1:13" hidden="1" x14ac:dyDescent="0.35">
      <c r="A84" s="45">
        <v>46053</v>
      </c>
      <c r="B84" t="s">
        <v>19</v>
      </c>
      <c r="C84" t="s">
        <v>18</v>
      </c>
      <c r="D84" t="s">
        <v>58</v>
      </c>
      <c r="E84" t="s">
        <v>58</v>
      </c>
      <c r="F84" t="s">
        <v>35</v>
      </c>
      <c r="G84">
        <v>999</v>
      </c>
      <c r="H84" t="s">
        <v>27</v>
      </c>
      <c r="I84" t="s">
        <v>513</v>
      </c>
      <c r="J84" t="s">
        <v>514</v>
      </c>
      <c r="K84" t="s">
        <v>515</v>
      </c>
      <c r="L84" t="s">
        <v>516</v>
      </c>
      <c r="M84" t="s">
        <v>517</v>
      </c>
    </row>
    <row r="85" spans="1:13" hidden="1" x14ac:dyDescent="0.35">
      <c r="A85" s="45">
        <v>46053</v>
      </c>
      <c r="B85" t="s">
        <v>19</v>
      </c>
      <c r="C85" t="s">
        <v>48</v>
      </c>
      <c r="D85" t="s">
        <v>58</v>
      </c>
      <c r="E85" t="s">
        <v>58</v>
      </c>
      <c r="F85" t="s">
        <v>35</v>
      </c>
      <c r="G85">
        <v>999</v>
      </c>
      <c r="H85" t="s">
        <v>27</v>
      </c>
      <c r="I85" s="37" t="s">
        <v>518</v>
      </c>
      <c r="J85" s="38" t="s">
        <v>519</v>
      </c>
      <c r="K85" s="38" t="s">
        <v>508</v>
      </c>
      <c r="L85" s="38" t="s">
        <v>520</v>
      </c>
      <c r="M85" s="38" t="s">
        <v>422</v>
      </c>
    </row>
    <row r="86" spans="1:13" hidden="1" x14ac:dyDescent="0.35">
      <c r="A86" s="45">
        <v>46053</v>
      </c>
      <c r="B86" t="s">
        <v>19</v>
      </c>
      <c r="C86" t="s">
        <v>46</v>
      </c>
      <c r="D86" t="s">
        <v>58</v>
      </c>
      <c r="E86" t="s">
        <v>58</v>
      </c>
      <c r="F86" t="s">
        <v>29</v>
      </c>
      <c r="G86">
        <v>101</v>
      </c>
      <c r="H86" t="s">
        <v>22</v>
      </c>
      <c r="I86" s="38" t="s">
        <v>489</v>
      </c>
      <c r="J86" s="38" t="s">
        <v>416</v>
      </c>
      <c r="K86" t="s">
        <v>490</v>
      </c>
      <c r="L86" t="s">
        <v>429</v>
      </c>
      <c r="M86" t="s">
        <v>521</v>
      </c>
    </row>
    <row r="87" spans="1:13" hidden="1" x14ac:dyDescent="0.35">
      <c r="A87" s="45">
        <v>46053</v>
      </c>
      <c r="B87" t="s">
        <v>19</v>
      </c>
      <c r="C87" t="s">
        <v>47</v>
      </c>
      <c r="D87" t="s">
        <v>58</v>
      </c>
      <c r="E87" t="s">
        <v>58</v>
      </c>
      <c r="F87" t="s">
        <v>29</v>
      </c>
      <c r="G87">
        <v>101</v>
      </c>
      <c r="H87" t="s">
        <v>22</v>
      </c>
      <c r="I87" s="38" t="s">
        <v>522</v>
      </c>
      <c r="J87" s="38" t="s">
        <v>523</v>
      </c>
      <c r="K87" t="s">
        <v>421</v>
      </c>
      <c r="L87" t="s">
        <v>421</v>
      </c>
      <c r="M87" t="s">
        <v>444</v>
      </c>
    </row>
    <row r="88" spans="1:13" hidden="1" x14ac:dyDescent="0.35">
      <c r="A88" s="45">
        <v>46053</v>
      </c>
      <c r="B88" t="s">
        <v>19</v>
      </c>
      <c r="C88" t="s">
        <v>402</v>
      </c>
      <c r="D88" t="s">
        <v>58</v>
      </c>
      <c r="E88" t="s">
        <v>58</v>
      </c>
      <c r="F88" t="s">
        <v>29</v>
      </c>
      <c r="G88">
        <v>101</v>
      </c>
      <c r="H88" t="s">
        <v>22</v>
      </c>
      <c r="I88" s="37" t="s">
        <v>422</v>
      </c>
      <c r="J88" s="38" t="s">
        <v>422</v>
      </c>
      <c r="K88" t="s">
        <v>422</v>
      </c>
      <c r="L88" t="s">
        <v>422</v>
      </c>
      <c r="M88" t="s">
        <v>444</v>
      </c>
    </row>
    <row r="89" spans="1:13" hidden="1" x14ac:dyDescent="0.35">
      <c r="A89" s="45">
        <v>46053</v>
      </c>
      <c r="B89" t="s">
        <v>19</v>
      </c>
      <c r="C89" t="s">
        <v>26</v>
      </c>
      <c r="D89" t="s">
        <v>58</v>
      </c>
      <c r="E89" t="s">
        <v>58</v>
      </c>
      <c r="F89" t="s">
        <v>29</v>
      </c>
      <c r="G89">
        <v>101</v>
      </c>
      <c r="H89" t="s">
        <v>22</v>
      </c>
      <c r="I89" s="38" t="s">
        <v>524</v>
      </c>
      <c r="J89" s="38" t="s">
        <v>525</v>
      </c>
      <c r="K89" s="38" t="s">
        <v>422</v>
      </c>
      <c r="L89" t="s">
        <v>422</v>
      </c>
      <c r="M89" s="37" t="s">
        <v>444</v>
      </c>
    </row>
    <row r="90" spans="1:13" hidden="1" x14ac:dyDescent="0.35">
      <c r="A90" s="45">
        <v>46053</v>
      </c>
      <c r="B90" t="s">
        <v>19</v>
      </c>
      <c r="C90" t="s">
        <v>42</v>
      </c>
      <c r="D90" t="s">
        <v>58</v>
      </c>
      <c r="E90" t="s">
        <v>58</v>
      </c>
      <c r="F90" t="s">
        <v>29</v>
      </c>
      <c r="G90">
        <v>101</v>
      </c>
      <c r="H90" t="s">
        <v>22</v>
      </c>
      <c r="I90" s="38" t="s">
        <v>432</v>
      </c>
      <c r="J90" s="38" t="s">
        <v>435</v>
      </c>
      <c r="K90" s="38" t="s">
        <v>526</v>
      </c>
      <c r="L90" s="38" t="s">
        <v>422</v>
      </c>
      <c r="M90" s="38" t="s">
        <v>421</v>
      </c>
    </row>
    <row r="91" spans="1:13" hidden="1" x14ac:dyDescent="0.35">
      <c r="A91" s="45">
        <v>46053</v>
      </c>
      <c r="B91" t="s">
        <v>19</v>
      </c>
      <c r="C91" t="s">
        <v>18</v>
      </c>
      <c r="D91" t="s">
        <v>58</v>
      </c>
      <c r="E91" t="s">
        <v>58</v>
      </c>
      <c r="F91" t="s">
        <v>29</v>
      </c>
      <c r="G91">
        <v>101</v>
      </c>
      <c r="H91" t="s">
        <v>22</v>
      </c>
      <c r="I91" s="38" t="s">
        <v>489</v>
      </c>
      <c r="J91" s="38" t="s">
        <v>416</v>
      </c>
      <c r="K91" s="38" t="s">
        <v>527</v>
      </c>
      <c r="L91" s="38" t="s">
        <v>429</v>
      </c>
      <c r="M91" s="38" t="s">
        <v>528</v>
      </c>
    </row>
    <row r="92" spans="1:13" hidden="1" x14ac:dyDescent="0.35">
      <c r="A92" s="45">
        <v>46053</v>
      </c>
      <c r="B92" t="s">
        <v>19</v>
      </c>
      <c r="C92" t="s">
        <v>48</v>
      </c>
      <c r="D92" t="s">
        <v>58</v>
      </c>
      <c r="E92" t="s">
        <v>58</v>
      </c>
      <c r="F92" t="s">
        <v>29</v>
      </c>
      <c r="G92">
        <v>101</v>
      </c>
      <c r="H92" t="s">
        <v>22</v>
      </c>
      <c r="I92" s="38" t="s">
        <v>432</v>
      </c>
      <c r="J92" s="38" t="s">
        <v>422</v>
      </c>
      <c r="K92" s="38" t="s">
        <v>422</v>
      </c>
      <c r="L92" s="38" t="s">
        <v>422</v>
      </c>
      <c r="M92" s="38" t="s">
        <v>422</v>
      </c>
    </row>
    <row r="93" spans="1:13" hidden="1" x14ac:dyDescent="0.35">
      <c r="A93" s="45">
        <v>46053</v>
      </c>
      <c r="B93" t="s">
        <v>19</v>
      </c>
      <c r="C93" t="s">
        <v>46</v>
      </c>
      <c r="D93" t="s">
        <v>58</v>
      </c>
      <c r="E93" t="s">
        <v>58</v>
      </c>
      <c r="F93" t="s">
        <v>29</v>
      </c>
      <c r="G93">
        <v>102</v>
      </c>
      <c r="H93" t="s">
        <v>23</v>
      </c>
      <c r="I93" t="s">
        <v>449</v>
      </c>
      <c r="J93" t="s">
        <v>439</v>
      </c>
      <c r="K93" t="s">
        <v>529</v>
      </c>
      <c r="L93" t="s">
        <v>422</v>
      </c>
      <c r="M93" t="s">
        <v>422</v>
      </c>
    </row>
    <row r="94" spans="1:13" hidden="1" x14ac:dyDescent="0.35">
      <c r="A94" s="45">
        <v>46053</v>
      </c>
      <c r="B94" t="s">
        <v>19</v>
      </c>
      <c r="C94" t="s">
        <v>47</v>
      </c>
      <c r="D94" t="s">
        <v>58</v>
      </c>
      <c r="E94" t="s">
        <v>58</v>
      </c>
      <c r="F94" t="s">
        <v>29</v>
      </c>
      <c r="G94">
        <v>102</v>
      </c>
      <c r="H94" t="s">
        <v>23</v>
      </c>
      <c r="I94" t="s">
        <v>422</v>
      </c>
      <c r="J94" t="s">
        <v>422</v>
      </c>
      <c r="K94" t="s">
        <v>444</v>
      </c>
      <c r="L94" t="s">
        <v>444</v>
      </c>
      <c r="M94" t="s">
        <v>444</v>
      </c>
    </row>
    <row r="95" spans="1:13" hidden="1" x14ac:dyDescent="0.35">
      <c r="A95" s="45">
        <v>46053</v>
      </c>
      <c r="B95" t="s">
        <v>19</v>
      </c>
      <c r="C95" t="s">
        <v>402</v>
      </c>
      <c r="D95" t="s">
        <v>58</v>
      </c>
      <c r="E95" t="s">
        <v>58</v>
      </c>
      <c r="F95" t="s">
        <v>29</v>
      </c>
      <c r="G95">
        <v>102</v>
      </c>
      <c r="H95" t="s">
        <v>23</v>
      </c>
      <c r="I95" t="s">
        <v>422</v>
      </c>
      <c r="J95" t="s">
        <v>422</v>
      </c>
      <c r="K95" t="s">
        <v>444</v>
      </c>
      <c r="L95" t="s">
        <v>444</v>
      </c>
      <c r="M95" t="s">
        <v>444</v>
      </c>
    </row>
    <row r="96" spans="1:13" hidden="1" x14ac:dyDescent="0.35">
      <c r="A96" s="45">
        <v>46053</v>
      </c>
      <c r="B96" t="s">
        <v>19</v>
      </c>
      <c r="C96" t="s">
        <v>26</v>
      </c>
      <c r="D96" t="s">
        <v>58</v>
      </c>
      <c r="E96" t="s">
        <v>58</v>
      </c>
      <c r="F96" t="s">
        <v>29</v>
      </c>
      <c r="G96">
        <v>102</v>
      </c>
      <c r="H96" t="s">
        <v>23</v>
      </c>
      <c r="I96" s="38" t="s">
        <v>422</v>
      </c>
      <c r="J96" s="38" t="s">
        <v>422</v>
      </c>
      <c r="K96" t="s">
        <v>444</v>
      </c>
      <c r="L96" t="s">
        <v>444</v>
      </c>
      <c r="M96" t="s">
        <v>444</v>
      </c>
    </row>
    <row r="97" spans="1:13" hidden="1" x14ac:dyDescent="0.35">
      <c r="A97" s="45">
        <v>46053</v>
      </c>
      <c r="B97" t="s">
        <v>19</v>
      </c>
      <c r="C97" t="s">
        <v>42</v>
      </c>
      <c r="D97" t="s">
        <v>58</v>
      </c>
      <c r="E97" t="s">
        <v>58</v>
      </c>
      <c r="F97" t="s">
        <v>29</v>
      </c>
      <c r="G97">
        <v>102</v>
      </c>
      <c r="H97" t="s">
        <v>23</v>
      </c>
      <c r="I97" s="38" t="s">
        <v>422</v>
      </c>
      <c r="J97" s="38" t="s">
        <v>422</v>
      </c>
      <c r="K97" s="38" t="s">
        <v>422</v>
      </c>
      <c r="L97" s="38" t="s">
        <v>422</v>
      </c>
      <c r="M97" s="38" t="s">
        <v>444</v>
      </c>
    </row>
    <row r="98" spans="1:13" hidden="1" x14ac:dyDescent="0.35">
      <c r="A98" s="45">
        <v>46053</v>
      </c>
      <c r="B98" t="s">
        <v>19</v>
      </c>
      <c r="C98" t="s">
        <v>18</v>
      </c>
      <c r="D98" t="s">
        <v>58</v>
      </c>
      <c r="E98" t="s">
        <v>58</v>
      </c>
      <c r="F98" t="s">
        <v>29</v>
      </c>
      <c r="G98">
        <v>102</v>
      </c>
      <c r="H98" t="s">
        <v>23</v>
      </c>
      <c r="I98" s="37" t="s">
        <v>449</v>
      </c>
      <c r="J98" t="s">
        <v>439</v>
      </c>
      <c r="K98" s="38" t="s">
        <v>422</v>
      </c>
      <c r="L98" s="38" t="s">
        <v>422</v>
      </c>
      <c r="M98" s="38" t="s">
        <v>422</v>
      </c>
    </row>
    <row r="99" spans="1:13" hidden="1" x14ac:dyDescent="0.35">
      <c r="A99" s="45">
        <v>46053</v>
      </c>
      <c r="B99" t="s">
        <v>19</v>
      </c>
      <c r="C99" t="s">
        <v>48</v>
      </c>
      <c r="D99" t="s">
        <v>58</v>
      </c>
      <c r="E99" t="s">
        <v>58</v>
      </c>
      <c r="F99" t="s">
        <v>29</v>
      </c>
      <c r="G99">
        <v>102</v>
      </c>
      <c r="H99" t="s">
        <v>23</v>
      </c>
      <c r="I99" s="38" t="s">
        <v>422</v>
      </c>
      <c r="J99" s="38" t="s">
        <v>422</v>
      </c>
      <c r="K99" t="s">
        <v>422</v>
      </c>
      <c r="L99" t="s">
        <v>444</v>
      </c>
      <c r="M99" t="s">
        <v>444</v>
      </c>
    </row>
    <row r="100" spans="1:13" hidden="1" x14ac:dyDescent="0.35">
      <c r="A100" s="45">
        <v>46053</v>
      </c>
      <c r="B100" t="s">
        <v>19</v>
      </c>
      <c r="C100" t="s">
        <v>46</v>
      </c>
      <c r="D100" t="s">
        <v>58</v>
      </c>
      <c r="E100" t="s">
        <v>58</v>
      </c>
      <c r="F100" t="s">
        <v>29</v>
      </c>
      <c r="G100">
        <v>103</v>
      </c>
      <c r="H100" t="s">
        <v>24</v>
      </c>
      <c r="I100" t="s">
        <v>450</v>
      </c>
      <c r="J100" t="s">
        <v>422</v>
      </c>
      <c r="K100" t="s">
        <v>444</v>
      </c>
      <c r="L100" t="s">
        <v>444</v>
      </c>
      <c r="M100" t="s">
        <v>444</v>
      </c>
    </row>
    <row r="101" spans="1:13" hidden="1" x14ac:dyDescent="0.35">
      <c r="A101" s="45">
        <v>46053</v>
      </c>
      <c r="B101" t="s">
        <v>19</v>
      </c>
      <c r="C101" t="s">
        <v>47</v>
      </c>
      <c r="D101" t="s">
        <v>58</v>
      </c>
      <c r="E101" t="s">
        <v>58</v>
      </c>
      <c r="F101" t="s">
        <v>29</v>
      </c>
      <c r="G101">
        <v>103</v>
      </c>
      <c r="H101" t="s">
        <v>24</v>
      </c>
      <c r="I101" t="s">
        <v>422</v>
      </c>
      <c r="J101" t="s">
        <v>422</v>
      </c>
      <c r="K101" t="s">
        <v>444</v>
      </c>
      <c r="L101" t="s">
        <v>444</v>
      </c>
      <c r="M101" t="s">
        <v>444</v>
      </c>
    </row>
    <row r="102" spans="1:13" hidden="1" x14ac:dyDescent="0.35">
      <c r="A102" s="45">
        <v>46053</v>
      </c>
      <c r="B102" t="s">
        <v>19</v>
      </c>
      <c r="C102" t="s">
        <v>402</v>
      </c>
      <c r="D102" t="s">
        <v>58</v>
      </c>
      <c r="E102" t="s">
        <v>58</v>
      </c>
      <c r="F102" t="s">
        <v>29</v>
      </c>
      <c r="G102">
        <v>103</v>
      </c>
      <c r="H102" t="s">
        <v>24</v>
      </c>
      <c r="I102" t="s">
        <v>444</v>
      </c>
      <c r="J102" t="s">
        <v>444</v>
      </c>
      <c r="K102" t="s">
        <v>444</v>
      </c>
      <c r="L102" t="s">
        <v>444</v>
      </c>
      <c r="M102" t="s">
        <v>444</v>
      </c>
    </row>
    <row r="103" spans="1:13" hidden="1" x14ac:dyDescent="0.35">
      <c r="A103" s="45">
        <v>46053</v>
      </c>
      <c r="B103" t="s">
        <v>19</v>
      </c>
      <c r="C103" t="s">
        <v>26</v>
      </c>
      <c r="D103" t="s">
        <v>58</v>
      </c>
      <c r="E103" t="s">
        <v>58</v>
      </c>
      <c r="F103" t="s">
        <v>29</v>
      </c>
      <c r="G103">
        <v>103</v>
      </c>
      <c r="H103" t="s">
        <v>24</v>
      </c>
      <c r="I103" s="38" t="s">
        <v>444</v>
      </c>
      <c r="J103" s="38" t="s">
        <v>444</v>
      </c>
      <c r="K103" s="38" t="s">
        <v>444</v>
      </c>
      <c r="L103" s="38" t="s">
        <v>444</v>
      </c>
      <c r="M103" s="38" t="s">
        <v>444</v>
      </c>
    </row>
    <row r="104" spans="1:13" hidden="1" x14ac:dyDescent="0.35">
      <c r="A104" s="45">
        <v>46053</v>
      </c>
      <c r="B104" t="s">
        <v>19</v>
      </c>
      <c r="C104" t="s">
        <v>42</v>
      </c>
      <c r="D104" t="s">
        <v>58</v>
      </c>
      <c r="E104" t="s">
        <v>58</v>
      </c>
      <c r="F104" t="s">
        <v>29</v>
      </c>
      <c r="G104">
        <v>103</v>
      </c>
      <c r="H104" t="s">
        <v>24</v>
      </c>
      <c r="I104" s="38" t="s">
        <v>444</v>
      </c>
      <c r="J104" s="38" t="s">
        <v>444</v>
      </c>
      <c r="K104" t="s">
        <v>444</v>
      </c>
      <c r="L104" s="38" t="s">
        <v>444</v>
      </c>
      <c r="M104" s="38" t="s">
        <v>444</v>
      </c>
    </row>
    <row r="105" spans="1:13" hidden="1" x14ac:dyDescent="0.35">
      <c r="A105" s="45">
        <v>46053</v>
      </c>
      <c r="B105" t="s">
        <v>19</v>
      </c>
      <c r="C105" t="s">
        <v>18</v>
      </c>
      <c r="D105" t="s">
        <v>58</v>
      </c>
      <c r="E105" t="s">
        <v>58</v>
      </c>
      <c r="F105" t="s">
        <v>29</v>
      </c>
      <c r="G105">
        <v>103</v>
      </c>
      <c r="H105" t="s">
        <v>24</v>
      </c>
      <c r="I105" t="s">
        <v>450</v>
      </c>
      <c r="J105" t="s">
        <v>450</v>
      </c>
      <c r="K105" t="s">
        <v>444</v>
      </c>
      <c r="L105" t="s">
        <v>422</v>
      </c>
      <c r="M105" t="s">
        <v>444</v>
      </c>
    </row>
    <row r="106" spans="1:13" hidden="1" x14ac:dyDescent="0.35">
      <c r="A106" s="45">
        <v>46053</v>
      </c>
      <c r="B106" t="s">
        <v>19</v>
      </c>
      <c r="C106" t="s">
        <v>48</v>
      </c>
      <c r="D106" t="s">
        <v>58</v>
      </c>
      <c r="E106" t="s">
        <v>58</v>
      </c>
      <c r="F106" t="s">
        <v>29</v>
      </c>
      <c r="G106">
        <v>103</v>
      </c>
      <c r="H106" t="s">
        <v>24</v>
      </c>
      <c r="I106" s="38" t="s">
        <v>422</v>
      </c>
      <c r="J106" s="38" t="s">
        <v>444</v>
      </c>
      <c r="K106" t="s">
        <v>444</v>
      </c>
      <c r="L106" t="s">
        <v>422</v>
      </c>
      <c r="M106" t="s">
        <v>444</v>
      </c>
    </row>
    <row r="107" spans="1:13" hidden="1" x14ac:dyDescent="0.35">
      <c r="A107" s="45">
        <v>46053</v>
      </c>
      <c r="B107" t="s">
        <v>19</v>
      </c>
      <c r="C107" t="s">
        <v>46</v>
      </c>
      <c r="D107" t="s">
        <v>58</v>
      </c>
      <c r="E107" t="s">
        <v>58</v>
      </c>
      <c r="F107" t="s">
        <v>29</v>
      </c>
      <c r="G107">
        <v>104</v>
      </c>
      <c r="H107" t="s">
        <v>25</v>
      </c>
      <c r="I107" t="s">
        <v>450</v>
      </c>
      <c r="J107" t="s">
        <v>450</v>
      </c>
      <c r="K107" t="s">
        <v>444</v>
      </c>
      <c r="L107" t="s">
        <v>422</v>
      </c>
      <c r="M107" t="s">
        <v>422</v>
      </c>
    </row>
    <row r="108" spans="1:13" hidden="1" x14ac:dyDescent="0.35">
      <c r="A108" s="45">
        <v>46053</v>
      </c>
      <c r="B108" t="s">
        <v>19</v>
      </c>
      <c r="C108" t="s">
        <v>47</v>
      </c>
      <c r="D108" t="s">
        <v>58</v>
      </c>
      <c r="E108" t="s">
        <v>58</v>
      </c>
      <c r="F108" t="s">
        <v>29</v>
      </c>
      <c r="G108">
        <v>104</v>
      </c>
      <c r="H108" t="s">
        <v>25</v>
      </c>
      <c r="I108" t="s">
        <v>444</v>
      </c>
      <c r="J108" t="s">
        <v>444</v>
      </c>
      <c r="K108" t="s">
        <v>444</v>
      </c>
      <c r="L108" t="s">
        <v>444</v>
      </c>
      <c r="M108" t="s">
        <v>444</v>
      </c>
    </row>
    <row r="109" spans="1:13" hidden="1" x14ac:dyDescent="0.35">
      <c r="A109" s="45">
        <v>46053</v>
      </c>
      <c r="B109" t="s">
        <v>19</v>
      </c>
      <c r="C109" t="s">
        <v>402</v>
      </c>
      <c r="D109" t="s">
        <v>58</v>
      </c>
      <c r="E109" t="s">
        <v>58</v>
      </c>
      <c r="F109" t="s">
        <v>29</v>
      </c>
      <c r="G109">
        <v>104</v>
      </c>
      <c r="H109" t="s">
        <v>25</v>
      </c>
      <c r="I109" s="38" t="s">
        <v>444</v>
      </c>
      <c r="J109" s="38" t="s">
        <v>444</v>
      </c>
      <c r="K109" s="38" t="s">
        <v>444</v>
      </c>
      <c r="L109" s="38" t="s">
        <v>444</v>
      </c>
      <c r="M109" s="38" t="s">
        <v>444</v>
      </c>
    </row>
    <row r="110" spans="1:13" hidden="1" x14ac:dyDescent="0.35">
      <c r="A110" s="45">
        <v>46053</v>
      </c>
      <c r="B110" t="s">
        <v>19</v>
      </c>
      <c r="C110" t="s">
        <v>26</v>
      </c>
      <c r="D110" t="s">
        <v>58</v>
      </c>
      <c r="E110" t="s">
        <v>58</v>
      </c>
      <c r="F110" t="s">
        <v>29</v>
      </c>
      <c r="G110">
        <v>104</v>
      </c>
      <c r="H110" t="s">
        <v>25</v>
      </c>
      <c r="I110" s="38" t="s">
        <v>422</v>
      </c>
      <c r="J110" s="38" t="s">
        <v>422</v>
      </c>
      <c r="K110" s="38" t="s">
        <v>444</v>
      </c>
      <c r="L110" s="38" t="s">
        <v>444</v>
      </c>
      <c r="M110" s="38" t="s">
        <v>444</v>
      </c>
    </row>
    <row r="111" spans="1:13" hidden="1" x14ac:dyDescent="0.35">
      <c r="A111" s="45">
        <v>46053</v>
      </c>
      <c r="B111" t="s">
        <v>19</v>
      </c>
      <c r="C111" t="s">
        <v>42</v>
      </c>
      <c r="D111" t="s">
        <v>58</v>
      </c>
      <c r="E111" t="s">
        <v>58</v>
      </c>
      <c r="F111" t="s">
        <v>29</v>
      </c>
      <c r="G111">
        <v>104</v>
      </c>
      <c r="H111" t="s">
        <v>25</v>
      </c>
      <c r="I111" s="38" t="s">
        <v>444</v>
      </c>
      <c r="J111" s="38" t="s">
        <v>444</v>
      </c>
      <c r="K111" t="s">
        <v>444</v>
      </c>
      <c r="L111" t="s">
        <v>444</v>
      </c>
      <c r="M111" t="s">
        <v>444</v>
      </c>
    </row>
    <row r="112" spans="1:13" hidden="1" x14ac:dyDescent="0.35">
      <c r="A112" s="45">
        <v>46053</v>
      </c>
      <c r="B112" t="s">
        <v>19</v>
      </c>
      <c r="C112" t="s">
        <v>18</v>
      </c>
      <c r="D112" t="s">
        <v>58</v>
      </c>
      <c r="E112" t="s">
        <v>58</v>
      </c>
      <c r="F112" t="s">
        <v>29</v>
      </c>
      <c r="G112">
        <v>104</v>
      </c>
      <c r="H112" t="s">
        <v>25</v>
      </c>
      <c r="I112" t="s">
        <v>450</v>
      </c>
      <c r="J112" t="s">
        <v>422</v>
      </c>
      <c r="K112" t="s">
        <v>444</v>
      </c>
      <c r="L112" t="s">
        <v>422</v>
      </c>
      <c r="M112" t="s">
        <v>422</v>
      </c>
    </row>
    <row r="113" spans="1:13" hidden="1" x14ac:dyDescent="0.35">
      <c r="A113" s="45">
        <v>46053</v>
      </c>
      <c r="B113" t="s">
        <v>19</v>
      </c>
      <c r="C113" t="s">
        <v>48</v>
      </c>
      <c r="D113" t="s">
        <v>58</v>
      </c>
      <c r="E113" t="s">
        <v>58</v>
      </c>
      <c r="F113" t="s">
        <v>29</v>
      </c>
      <c r="G113">
        <v>104</v>
      </c>
      <c r="H113" t="s">
        <v>25</v>
      </c>
      <c r="I113" s="38" t="s">
        <v>444</v>
      </c>
      <c r="J113" s="38" t="s">
        <v>444</v>
      </c>
      <c r="K113" t="s">
        <v>444</v>
      </c>
      <c r="L113" t="s">
        <v>444</v>
      </c>
      <c r="M113" s="38" t="s">
        <v>444</v>
      </c>
    </row>
    <row r="114" spans="1:13" hidden="1" x14ac:dyDescent="0.35">
      <c r="A114" s="45">
        <v>46053</v>
      </c>
      <c r="B114" t="s">
        <v>19</v>
      </c>
      <c r="C114" t="s">
        <v>46</v>
      </c>
      <c r="D114" t="s">
        <v>58</v>
      </c>
      <c r="E114" t="s">
        <v>58</v>
      </c>
      <c r="F114" t="s">
        <v>29</v>
      </c>
      <c r="G114">
        <v>105</v>
      </c>
      <c r="H114" t="s">
        <v>26</v>
      </c>
      <c r="I114" t="s">
        <v>450</v>
      </c>
      <c r="J114" t="s">
        <v>422</v>
      </c>
      <c r="K114" t="s">
        <v>444</v>
      </c>
      <c r="L114" t="s">
        <v>422</v>
      </c>
      <c r="M114" t="s">
        <v>422</v>
      </c>
    </row>
    <row r="115" spans="1:13" hidden="1" x14ac:dyDescent="0.35">
      <c r="A115" s="45">
        <v>46053</v>
      </c>
      <c r="B115" t="s">
        <v>19</v>
      </c>
      <c r="C115" t="s">
        <v>47</v>
      </c>
      <c r="D115" t="s">
        <v>58</v>
      </c>
      <c r="E115" t="s">
        <v>58</v>
      </c>
      <c r="F115" t="s">
        <v>29</v>
      </c>
      <c r="G115">
        <v>105</v>
      </c>
      <c r="H115" t="s">
        <v>26</v>
      </c>
      <c r="I115" t="s">
        <v>444</v>
      </c>
      <c r="J115" t="s">
        <v>444</v>
      </c>
      <c r="K115" t="s">
        <v>444</v>
      </c>
      <c r="L115" t="s">
        <v>444</v>
      </c>
      <c r="M115" t="s">
        <v>444</v>
      </c>
    </row>
    <row r="116" spans="1:13" hidden="1" x14ac:dyDescent="0.35">
      <c r="A116" s="45">
        <v>46053</v>
      </c>
      <c r="B116" t="s">
        <v>19</v>
      </c>
      <c r="C116" t="s">
        <v>402</v>
      </c>
      <c r="D116" t="s">
        <v>58</v>
      </c>
      <c r="E116" t="s">
        <v>58</v>
      </c>
      <c r="F116" t="s">
        <v>29</v>
      </c>
      <c r="G116">
        <v>105</v>
      </c>
      <c r="H116" t="s">
        <v>26</v>
      </c>
      <c r="I116" t="s">
        <v>444</v>
      </c>
      <c r="J116" t="s">
        <v>444</v>
      </c>
      <c r="K116" t="s">
        <v>444</v>
      </c>
      <c r="L116" t="s">
        <v>444</v>
      </c>
      <c r="M116" t="s">
        <v>444</v>
      </c>
    </row>
    <row r="117" spans="1:13" hidden="1" x14ac:dyDescent="0.35">
      <c r="A117" s="45">
        <v>46053</v>
      </c>
      <c r="B117" t="s">
        <v>19</v>
      </c>
      <c r="C117" t="s">
        <v>26</v>
      </c>
      <c r="D117" t="s">
        <v>58</v>
      </c>
      <c r="E117" t="s">
        <v>58</v>
      </c>
      <c r="F117" t="s">
        <v>29</v>
      </c>
      <c r="G117">
        <v>105</v>
      </c>
      <c r="H117" t="s">
        <v>26</v>
      </c>
      <c r="I117" s="38" t="s">
        <v>422</v>
      </c>
      <c r="J117" t="s">
        <v>444</v>
      </c>
      <c r="K117" t="s">
        <v>444</v>
      </c>
      <c r="L117" t="s">
        <v>444</v>
      </c>
      <c r="M117" t="s">
        <v>422</v>
      </c>
    </row>
    <row r="118" spans="1:13" hidden="1" x14ac:dyDescent="0.35">
      <c r="A118" s="45">
        <v>46053</v>
      </c>
      <c r="B118" t="s">
        <v>19</v>
      </c>
      <c r="C118" t="s">
        <v>42</v>
      </c>
      <c r="D118" t="s">
        <v>58</v>
      </c>
      <c r="E118" t="s">
        <v>58</v>
      </c>
      <c r="F118" t="s">
        <v>29</v>
      </c>
      <c r="G118">
        <v>105</v>
      </c>
      <c r="H118" t="s">
        <v>26</v>
      </c>
      <c r="I118" s="38" t="s">
        <v>422</v>
      </c>
      <c r="J118" s="38" t="s">
        <v>422</v>
      </c>
      <c r="K118" s="37" t="s">
        <v>422</v>
      </c>
      <c r="L118" t="s">
        <v>444</v>
      </c>
      <c r="M118" s="38" t="s">
        <v>444</v>
      </c>
    </row>
    <row r="119" spans="1:13" hidden="1" x14ac:dyDescent="0.35">
      <c r="A119" s="45">
        <v>46053</v>
      </c>
      <c r="B119" t="s">
        <v>19</v>
      </c>
      <c r="C119" t="s">
        <v>18</v>
      </c>
      <c r="D119" t="s">
        <v>58</v>
      </c>
      <c r="E119" t="s">
        <v>58</v>
      </c>
      <c r="F119" t="s">
        <v>29</v>
      </c>
      <c r="G119">
        <v>105</v>
      </c>
      <c r="H119" t="s">
        <v>26</v>
      </c>
      <c r="I119" t="s">
        <v>450</v>
      </c>
      <c r="J119" t="s">
        <v>422</v>
      </c>
      <c r="K119" t="s">
        <v>422</v>
      </c>
      <c r="L119" t="s">
        <v>422</v>
      </c>
      <c r="M119" t="s">
        <v>422</v>
      </c>
    </row>
    <row r="120" spans="1:13" hidden="1" x14ac:dyDescent="0.35">
      <c r="A120" s="45">
        <v>46053</v>
      </c>
      <c r="B120" t="s">
        <v>19</v>
      </c>
      <c r="C120" t="s">
        <v>48</v>
      </c>
      <c r="D120" t="s">
        <v>58</v>
      </c>
      <c r="E120" t="s">
        <v>58</v>
      </c>
      <c r="F120" t="s">
        <v>29</v>
      </c>
      <c r="G120">
        <v>105</v>
      </c>
      <c r="H120" t="s">
        <v>26</v>
      </c>
      <c r="I120" t="s">
        <v>444</v>
      </c>
      <c r="J120" t="s">
        <v>444</v>
      </c>
      <c r="K120" t="s">
        <v>444</v>
      </c>
      <c r="L120" t="s">
        <v>444</v>
      </c>
      <c r="M120" t="s">
        <v>444</v>
      </c>
    </row>
    <row r="121" spans="1:13" hidden="1" x14ac:dyDescent="0.35">
      <c r="A121" s="45">
        <v>46053</v>
      </c>
      <c r="B121" t="s">
        <v>19</v>
      </c>
      <c r="C121" t="s">
        <v>46</v>
      </c>
      <c r="D121" t="s">
        <v>58</v>
      </c>
      <c r="E121" t="s">
        <v>58</v>
      </c>
      <c r="F121" t="s">
        <v>29</v>
      </c>
      <c r="G121">
        <v>999</v>
      </c>
      <c r="H121" t="s">
        <v>27</v>
      </c>
      <c r="I121" t="s">
        <v>530</v>
      </c>
      <c r="J121" t="s">
        <v>531</v>
      </c>
      <c r="K121" t="s">
        <v>532</v>
      </c>
      <c r="L121" t="s">
        <v>533</v>
      </c>
      <c r="M121" t="s">
        <v>512</v>
      </c>
    </row>
    <row r="122" spans="1:13" hidden="1" x14ac:dyDescent="0.35">
      <c r="A122" s="45">
        <v>46053</v>
      </c>
      <c r="B122" t="s">
        <v>19</v>
      </c>
      <c r="C122" t="s">
        <v>47</v>
      </c>
      <c r="D122" t="s">
        <v>58</v>
      </c>
      <c r="E122" t="s">
        <v>58</v>
      </c>
      <c r="F122" t="s">
        <v>29</v>
      </c>
      <c r="G122">
        <v>999</v>
      </c>
      <c r="H122" t="s">
        <v>27</v>
      </c>
      <c r="I122" t="s">
        <v>534</v>
      </c>
      <c r="J122" t="s">
        <v>535</v>
      </c>
      <c r="K122" t="s">
        <v>473</v>
      </c>
      <c r="L122" t="s">
        <v>536</v>
      </c>
      <c r="M122" t="s">
        <v>444</v>
      </c>
    </row>
    <row r="123" spans="1:13" hidden="1" x14ac:dyDescent="0.35">
      <c r="A123" s="45">
        <v>46053</v>
      </c>
      <c r="B123" t="s">
        <v>19</v>
      </c>
      <c r="C123" t="s">
        <v>402</v>
      </c>
      <c r="D123" t="s">
        <v>58</v>
      </c>
      <c r="E123" t="s">
        <v>58</v>
      </c>
      <c r="F123" t="s">
        <v>29</v>
      </c>
      <c r="G123">
        <v>999</v>
      </c>
      <c r="H123" t="s">
        <v>27</v>
      </c>
      <c r="I123" t="s">
        <v>537</v>
      </c>
      <c r="J123" t="s">
        <v>538</v>
      </c>
      <c r="K123" t="s">
        <v>422</v>
      </c>
      <c r="L123" t="s">
        <v>422</v>
      </c>
      <c r="M123" t="s">
        <v>444</v>
      </c>
    </row>
    <row r="124" spans="1:13" hidden="1" x14ac:dyDescent="0.35">
      <c r="A124" s="45">
        <v>46053</v>
      </c>
      <c r="B124" t="s">
        <v>19</v>
      </c>
      <c r="C124" t="s">
        <v>26</v>
      </c>
      <c r="D124" t="s">
        <v>58</v>
      </c>
      <c r="E124" t="s">
        <v>58</v>
      </c>
      <c r="F124" t="s">
        <v>29</v>
      </c>
      <c r="G124">
        <v>999</v>
      </c>
      <c r="H124" t="s">
        <v>27</v>
      </c>
      <c r="I124" t="s">
        <v>539</v>
      </c>
      <c r="J124" t="s">
        <v>540</v>
      </c>
      <c r="K124" t="s">
        <v>422</v>
      </c>
      <c r="L124" t="s">
        <v>422</v>
      </c>
      <c r="M124" t="s">
        <v>422</v>
      </c>
    </row>
    <row r="125" spans="1:13" hidden="1" x14ac:dyDescent="0.35">
      <c r="A125" s="45">
        <v>46053</v>
      </c>
      <c r="B125" t="s">
        <v>19</v>
      </c>
      <c r="C125" t="s">
        <v>42</v>
      </c>
      <c r="D125" t="s">
        <v>58</v>
      </c>
      <c r="E125" t="s">
        <v>58</v>
      </c>
      <c r="F125" t="s">
        <v>29</v>
      </c>
      <c r="G125">
        <v>999</v>
      </c>
      <c r="H125" t="s">
        <v>27</v>
      </c>
      <c r="I125" t="s">
        <v>541</v>
      </c>
      <c r="J125" t="s">
        <v>542</v>
      </c>
      <c r="K125" t="s">
        <v>543</v>
      </c>
      <c r="L125" t="s">
        <v>544</v>
      </c>
      <c r="M125" t="s">
        <v>472</v>
      </c>
    </row>
    <row r="126" spans="1:13" hidden="1" x14ac:dyDescent="0.35">
      <c r="A126" s="45">
        <v>46053</v>
      </c>
      <c r="B126" t="s">
        <v>19</v>
      </c>
      <c r="C126" t="s">
        <v>18</v>
      </c>
      <c r="D126" t="s">
        <v>58</v>
      </c>
      <c r="E126" t="s">
        <v>58</v>
      </c>
      <c r="F126" t="s">
        <v>29</v>
      </c>
      <c r="G126">
        <v>999</v>
      </c>
      <c r="H126" t="s">
        <v>27</v>
      </c>
      <c r="I126" t="s">
        <v>545</v>
      </c>
      <c r="J126" t="s">
        <v>546</v>
      </c>
      <c r="K126" t="s">
        <v>547</v>
      </c>
      <c r="L126" t="s">
        <v>548</v>
      </c>
      <c r="M126" t="s">
        <v>549</v>
      </c>
    </row>
    <row r="127" spans="1:13" hidden="1" x14ac:dyDescent="0.35">
      <c r="A127" s="45">
        <v>46053</v>
      </c>
      <c r="B127" t="s">
        <v>19</v>
      </c>
      <c r="C127" t="s">
        <v>48</v>
      </c>
      <c r="D127" t="s">
        <v>58</v>
      </c>
      <c r="E127" t="s">
        <v>58</v>
      </c>
      <c r="F127" t="s">
        <v>29</v>
      </c>
      <c r="G127">
        <v>999</v>
      </c>
      <c r="H127" t="s">
        <v>27</v>
      </c>
      <c r="I127" s="38" t="s">
        <v>550</v>
      </c>
      <c r="J127" s="38" t="s">
        <v>551</v>
      </c>
      <c r="K127" s="38" t="s">
        <v>506</v>
      </c>
      <c r="L127" s="38" t="s">
        <v>502</v>
      </c>
      <c r="M127" s="38" t="s">
        <v>422</v>
      </c>
    </row>
    <row r="128" spans="1:13" hidden="1" x14ac:dyDescent="0.35">
      <c r="A128" s="45">
        <v>46053</v>
      </c>
      <c r="B128" t="s">
        <v>19</v>
      </c>
      <c r="C128" t="s">
        <v>46</v>
      </c>
      <c r="D128" t="s">
        <v>58</v>
      </c>
      <c r="E128" t="s">
        <v>58</v>
      </c>
      <c r="F128" t="s">
        <v>33</v>
      </c>
      <c r="G128">
        <v>101</v>
      </c>
      <c r="H128" t="s">
        <v>22</v>
      </c>
      <c r="I128" s="38" t="s">
        <v>552</v>
      </c>
      <c r="J128" t="s">
        <v>553</v>
      </c>
      <c r="K128" s="37" t="s">
        <v>554</v>
      </c>
      <c r="L128" t="s">
        <v>421</v>
      </c>
      <c r="M128" t="s">
        <v>555</v>
      </c>
    </row>
    <row r="129" spans="1:13" hidden="1" x14ac:dyDescent="0.35">
      <c r="A129" s="45">
        <v>46053</v>
      </c>
      <c r="B129" t="s">
        <v>19</v>
      </c>
      <c r="C129" t="s">
        <v>47</v>
      </c>
      <c r="D129" t="s">
        <v>58</v>
      </c>
      <c r="E129" t="s">
        <v>58</v>
      </c>
      <c r="F129" t="s">
        <v>33</v>
      </c>
      <c r="G129">
        <v>101</v>
      </c>
      <c r="H129" t="s">
        <v>22</v>
      </c>
      <c r="I129" s="38" t="s">
        <v>422</v>
      </c>
      <c r="J129" s="38" t="s">
        <v>422</v>
      </c>
      <c r="K129" t="s">
        <v>421</v>
      </c>
      <c r="L129" s="37" t="s">
        <v>444</v>
      </c>
      <c r="M129" t="s">
        <v>422</v>
      </c>
    </row>
    <row r="130" spans="1:13" hidden="1" x14ac:dyDescent="0.35">
      <c r="A130" s="45">
        <v>46053</v>
      </c>
      <c r="B130" t="s">
        <v>19</v>
      </c>
      <c r="C130" t="s">
        <v>402</v>
      </c>
      <c r="D130" t="s">
        <v>58</v>
      </c>
      <c r="E130" t="s">
        <v>58</v>
      </c>
      <c r="F130" t="s">
        <v>33</v>
      </c>
      <c r="G130">
        <v>101</v>
      </c>
      <c r="H130" t="s">
        <v>22</v>
      </c>
      <c r="I130" s="37" t="s">
        <v>422</v>
      </c>
      <c r="J130" s="38" t="s">
        <v>421</v>
      </c>
      <c r="K130" t="s">
        <v>422</v>
      </c>
      <c r="L130" t="s">
        <v>444</v>
      </c>
      <c r="M130" s="38" t="s">
        <v>422</v>
      </c>
    </row>
    <row r="131" spans="1:13" hidden="1" x14ac:dyDescent="0.35">
      <c r="A131" s="45">
        <v>46053</v>
      </c>
      <c r="B131" t="s">
        <v>19</v>
      </c>
      <c r="C131" t="s">
        <v>26</v>
      </c>
      <c r="D131" t="s">
        <v>58</v>
      </c>
      <c r="E131" t="s">
        <v>58</v>
      </c>
      <c r="F131" t="s">
        <v>33</v>
      </c>
      <c r="G131">
        <v>101</v>
      </c>
      <c r="H131" t="s">
        <v>22</v>
      </c>
      <c r="I131" s="38" t="s">
        <v>556</v>
      </c>
      <c r="J131" s="37" t="s">
        <v>557</v>
      </c>
      <c r="K131" s="38" t="s">
        <v>444</v>
      </c>
      <c r="L131" s="37" t="s">
        <v>422</v>
      </c>
      <c r="M131" s="38" t="s">
        <v>558</v>
      </c>
    </row>
    <row r="132" spans="1:13" hidden="1" x14ac:dyDescent="0.35">
      <c r="A132" s="45">
        <v>46053</v>
      </c>
      <c r="B132" t="s">
        <v>19</v>
      </c>
      <c r="C132" t="s">
        <v>42</v>
      </c>
      <c r="D132" t="s">
        <v>58</v>
      </c>
      <c r="E132" t="s">
        <v>58</v>
      </c>
      <c r="F132" t="s">
        <v>33</v>
      </c>
      <c r="G132">
        <v>101</v>
      </c>
      <c r="H132" t="s">
        <v>22</v>
      </c>
      <c r="I132" s="37" t="s">
        <v>559</v>
      </c>
      <c r="J132" s="38" t="s">
        <v>421</v>
      </c>
      <c r="K132" s="38" t="s">
        <v>422</v>
      </c>
      <c r="L132" s="38" t="s">
        <v>421</v>
      </c>
      <c r="M132" s="37" t="s">
        <v>560</v>
      </c>
    </row>
    <row r="133" spans="1:13" hidden="1" x14ac:dyDescent="0.35">
      <c r="A133" s="45">
        <v>46053</v>
      </c>
      <c r="B133" t="s">
        <v>19</v>
      </c>
      <c r="C133" t="s">
        <v>18</v>
      </c>
      <c r="D133" t="s">
        <v>58</v>
      </c>
      <c r="E133" t="s">
        <v>58</v>
      </c>
      <c r="F133" t="s">
        <v>33</v>
      </c>
      <c r="G133">
        <v>101</v>
      </c>
      <c r="H133" t="s">
        <v>22</v>
      </c>
      <c r="I133" s="38" t="s">
        <v>561</v>
      </c>
      <c r="J133" s="37" t="s">
        <v>553</v>
      </c>
      <c r="K133" s="38" t="s">
        <v>562</v>
      </c>
      <c r="L133" t="s">
        <v>421</v>
      </c>
      <c r="M133" t="s">
        <v>563</v>
      </c>
    </row>
    <row r="134" spans="1:13" hidden="1" x14ac:dyDescent="0.35">
      <c r="A134" s="45">
        <v>46053</v>
      </c>
      <c r="B134" t="s">
        <v>19</v>
      </c>
      <c r="C134" t="s">
        <v>48</v>
      </c>
      <c r="D134" t="s">
        <v>58</v>
      </c>
      <c r="E134" t="s">
        <v>58</v>
      </c>
      <c r="F134" t="s">
        <v>33</v>
      </c>
      <c r="G134">
        <v>101</v>
      </c>
      <c r="H134" t="s">
        <v>22</v>
      </c>
      <c r="I134" s="38" t="s">
        <v>526</v>
      </c>
      <c r="J134" t="s">
        <v>422</v>
      </c>
      <c r="K134" s="38" t="s">
        <v>421</v>
      </c>
      <c r="L134" t="s">
        <v>422</v>
      </c>
      <c r="M134" s="38" t="s">
        <v>422</v>
      </c>
    </row>
    <row r="135" spans="1:13" hidden="1" x14ac:dyDescent="0.35">
      <c r="A135" s="45">
        <v>46053</v>
      </c>
      <c r="B135" t="s">
        <v>19</v>
      </c>
      <c r="C135" t="s">
        <v>46</v>
      </c>
      <c r="D135" t="s">
        <v>58</v>
      </c>
      <c r="E135" t="s">
        <v>58</v>
      </c>
      <c r="F135" t="s">
        <v>33</v>
      </c>
      <c r="G135">
        <v>102</v>
      </c>
      <c r="H135" t="s">
        <v>23</v>
      </c>
      <c r="I135" t="s">
        <v>564</v>
      </c>
      <c r="J135" t="s">
        <v>565</v>
      </c>
      <c r="K135" t="s">
        <v>566</v>
      </c>
      <c r="L135" t="s">
        <v>444</v>
      </c>
      <c r="M135" t="s">
        <v>567</v>
      </c>
    </row>
    <row r="136" spans="1:13" hidden="1" x14ac:dyDescent="0.35">
      <c r="A136" s="45">
        <v>46053</v>
      </c>
      <c r="B136" t="s">
        <v>19</v>
      </c>
      <c r="C136" t="s">
        <v>47</v>
      </c>
      <c r="D136" t="s">
        <v>58</v>
      </c>
      <c r="E136" t="s">
        <v>58</v>
      </c>
      <c r="F136" t="s">
        <v>33</v>
      </c>
      <c r="G136">
        <v>102</v>
      </c>
      <c r="H136" t="s">
        <v>23</v>
      </c>
      <c r="I136" t="s">
        <v>422</v>
      </c>
      <c r="J136" t="s">
        <v>444</v>
      </c>
      <c r="K136" t="s">
        <v>444</v>
      </c>
      <c r="L136" t="s">
        <v>444</v>
      </c>
      <c r="M136" t="s">
        <v>422</v>
      </c>
    </row>
    <row r="137" spans="1:13" hidden="1" x14ac:dyDescent="0.35">
      <c r="A137" s="45">
        <v>46053</v>
      </c>
      <c r="B137" t="s">
        <v>19</v>
      </c>
      <c r="C137" t="s">
        <v>402</v>
      </c>
      <c r="D137" t="s">
        <v>58</v>
      </c>
      <c r="E137" t="s">
        <v>58</v>
      </c>
      <c r="F137" t="s">
        <v>33</v>
      </c>
      <c r="G137">
        <v>102</v>
      </c>
      <c r="H137" t="s">
        <v>23</v>
      </c>
      <c r="I137" s="38" t="s">
        <v>422</v>
      </c>
      <c r="J137" t="s">
        <v>444</v>
      </c>
      <c r="K137" t="s">
        <v>422</v>
      </c>
      <c r="L137" t="s">
        <v>444</v>
      </c>
      <c r="M137" s="38" t="s">
        <v>422</v>
      </c>
    </row>
    <row r="138" spans="1:13" hidden="1" x14ac:dyDescent="0.35">
      <c r="A138" s="45">
        <v>46053</v>
      </c>
      <c r="B138" t="s">
        <v>19</v>
      </c>
      <c r="C138" t="s">
        <v>26</v>
      </c>
      <c r="D138" t="s">
        <v>58</v>
      </c>
      <c r="E138" t="s">
        <v>58</v>
      </c>
      <c r="F138" t="s">
        <v>33</v>
      </c>
      <c r="G138">
        <v>102</v>
      </c>
      <c r="H138" t="s">
        <v>23</v>
      </c>
      <c r="I138" t="s">
        <v>422</v>
      </c>
      <c r="J138" t="s">
        <v>422</v>
      </c>
      <c r="K138" t="s">
        <v>422</v>
      </c>
      <c r="L138" t="s">
        <v>422</v>
      </c>
      <c r="M138" t="s">
        <v>422</v>
      </c>
    </row>
    <row r="139" spans="1:13" hidden="1" x14ac:dyDescent="0.35">
      <c r="A139" s="45">
        <v>46053</v>
      </c>
      <c r="B139" t="s">
        <v>19</v>
      </c>
      <c r="C139" t="s">
        <v>42</v>
      </c>
      <c r="D139" t="s">
        <v>58</v>
      </c>
      <c r="E139" t="s">
        <v>58</v>
      </c>
      <c r="F139" t="s">
        <v>33</v>
      </c>
      <c r="G139">
        <v>102</v>
      </c>
      <c r="H139" t="s">
        <v>23</v>
      </c>
      <c r="I139" s="38" t="s">
        <v>422</v>
      </c>
      <c r="J139" t="s">
        <v>444</v>
      </c>
      <c r="K139" s="38" t="s">
        <v>422</v>
      </c>
      <c r="L139" t="s">
        <v>444</v>
      </c>
      <c r="M139" s="38" t="s">
        <v>422</v>
      </c>
    </row>
    <row r="140" spans="1:13" hidden="1" x14ac:dyDescent="0.35">
      <c r="A140" s="45">
        <v>46053</v>
      </c>
      <c r="B140" t="s">
        <v>19</v>
      </c>
      <c r="C140" t="s">
        <v>18</v>
      </c>
      <c r="D140" t="s">
        <v>58</v>
      </c>
      <c r="E140" t="s">
        <v>58</v>
      </c>
      <c r="F140" t="s">
        <v>33</v>
      </c>
      <c r="G140">
        <v>102</v>
      </c>
      <c r="H140" t="s">
        <v>23</v>
      </c>
      <c r="I140" t="s">
        <v>564</v>
      </c>
      <c r="J140" t="s">
        <v>568</v>
      </c>
      <c r="K140" t="s">
        <v>569</v>
      </c>
      <c r="L140" t="s">
        <v>444</v>
      </c>
      <c r="M140" t="s">
        <v>570</v>
      </c>
    </row>
    <row r="141" spans="1:13" hidden="1" x14ac:dyDescent="0.35">
      <c r="A141" s="45">
        <v>46053</v>
      </c>
      <c r="B141" t="s">
        <v>19</v>
      </c>
      <c r="C141" t="s">
        <v>48</v>
      </c>
      <c r="D141" t="s">
        <v>58</v>
      </c>
      <c r="E141" t="s">
        <v>58</v>
      </c>
      <c r="F141" t="s">
        <v>33</v>
      </c>
      <c r="G141">
        <v>102</v>
      </c>
      <c r="H141" t="s">
        <v>23</v>
      </c>
      <c r="I141" s="38" t="s">
        <v>422</v>
      </c>
      <c r="J141" s="38" t="s">
        <v>422</v>
      </c>
      <c r="K141" s="38" t="s">
        <v>444</v>
      </c>
      <c r="L141" t="s">
        <v>444</v>
      </c>
      <c r="M141" s="38" t="s">
        <v>422</v>
      </c>
    </row>
    <row r="142" spans="1:13" hidden="1" x14ac:dyDescent="0.35">
      <c r="A142" s="45">
        <v>46053</v>
      </c>
      <c r="B142" t="s">
        <v>19</v>
      </c>
      <c r="C142" t="s">
        <v>46</v>
      </c>
      <c r="D142" t="s">
        <v>58</v>
      </c>
      <c r="E142" t="s">
        <v>58</v>
      </c>
      <c r="F142" t="s">
        <v>33</v>
      </c>
      <c r="G142">
        <v>103</v>
      </c>
      <c r="H142" t="s">
        <v>24</v>
      </c>
      <c r="I142" t="s">
        <v>422</v>
      </c>
      <c r="J142" t="s">
        <v>444</v>
      </c>
      <c r="K142" t="s">
        <v>422</v>
      </c>
      <c r="L142" t="s">
        <v>444</v>
      </c>
      <c r="M142" t="s">
        <v>422</v>
      </c>
    </row>
    <row r="143" spans="1:13" hidden="1" x14ac:dyDescent="0.35">
      <c r="A143" s="45">
        <v>46053</v>
      </c>
      <c r="B143" t="s">
        <v>19</v>
      </c>
      <c r="C143" t="s">
        <v>47</v>
      </c>
      <c r="D143" t="s">
        <v>58</v>
      </c>
      <c r="E143" t="s">
        <v>58</v>
      </c>
      <c r="F143" t="s">
        <v>33</v>
      </c>
      <c r="G143">
        <v>103</v>
      </c>
      <c r="H143" t="s">
        <v>24</v>
      </c>
      <c r="I143" s="38" t="s">
        <v>444</v>
      </c>
      <c r="J143" t="s">
        <v>444</v>
      </c>
      <c r="K143" s="38" t="s">
        <v>444</v>
      </c>
      <c r="L143" t="s">
        <v>444</v>
      </c>
      <c r="M143" t="s">
        <v>444</v>
      </c>
    </row>
    <row r="144" spans="1:13" hidden="1" x14ac:dyDescent="0.35">
      <c r="A144" s="45">
        <v>46053</v>
      </c>
      <c r="B144" t="s">
        <v>19</v>
      </c>
      <c r="C144" t="s">
        <v>402</v>
      </c>
      <c r="D144" t="s">
        <v>58</v>
      </c>
      <c r="E144" t="s">
        <v>58</v>
      </c>
      <c r="F144" t="s">
        <v>33</v>
      </c>
      <c r="G144">
        <v>103</v>
      </c>
      <c r="H144" t="s">
        <v>24</v>
      </c>
      <c r="I144" s="38" t="s">
        <v>444</v>
      </c>
      <c r="J144" t="s">
        <v>444</v>
      </c>
      <c r="K144" t="s">
        <v>444</v>
      </c>
      <c r="L144" t="s">
        <v>444</v>
      </c>
      <c r="M144" s="38" t="s">
        <v>444</v>
      </c>
    </row>
    <row r="145" spans="1:13" hidden="1" x14ac:dyDescent="0.35">
      <c r="A145" s="45">
        <v>46053</v>
      </c>
      <c r="B145" t="s">
        <v>19</v>
      </c>
      <c r="C145" t="s">
        <v>26</v>
      </c>
      <c r="D145" t="s">
        <v>58</v>
      </c>
      <c r="E145" t="s">
        <v>58</v>
      </c>
      <c r="F145" t="s">
        <v>33</v>
      </c>
      <c r="G145">
        <v>103</v>
      </c>
      <c r="H145" t="s">
        <v>24</v>
      </c>
      <c r="I145" s="38" t="s">
        <v>444</v>
      </c>
      <c r="J145" t="s">
        <v>444</v>
      </c>
      <c r="K145" t="s">
        <v>444</v>
      </c>
      <c r="L145" t="s">
        <v>444</v>
      </c>
      <c r="M145" t="s">
        <v>444</v>
      </c>
    </row>
    <row r="146" spans="1:13" hidden="1" x14ac:dyDescent="0.35">
      <c r="A146" s="45">
        <v>46053</v>
      </c>
      <c r="B146" t="s">
        <v>19</v>
      </c>
      <c r="C146" t="s">
        <v>42</v>
      </c>
      <c r="D146" t="s">
        <v>58</v>
      </c>
      <c r="E146" t="s">
        <v>58</v>
      </c>
      <c r="F146" t="s">
        <v>33</v>
      </c>
      <c r="G146">
        <v>103</v>
      </c>
      <c r="H146" t="s">
        <v>24</v>
      </c>
      <c r="I146" s="38" t="s">
        <v>422</v>
      </c>
      <c r="J146" s="38" t="s">
        <v>444</v>
      </c>
      <c r="K146" s="38" t="s">
        <v>444</v>
      </c>
      <c r="L146" t="s">
        <v>444</v>
      </c>
      <c r="M146" s="38" t="s">
        <v>422</v>
      </c>
    </row>
    <row r="147" spans="1:13" hidden="1" x14ac:dyDescent="0.35">
      <c r="A147" s="45">
        <v>46053</v>
      </c>
      <c r="B147" t="s">
        <v>19</v>
      </c>
      <c r="C147" t="s">
        <v>18</v>
      </c>
      <c r="D147" t="s">
        <v>58</v>
      </c>
      <c r="E147" t="s">
        <v>58</v>
      </c>
      <c r="F147" t="s">
        <v>33</v>
      </c>
      <c r="G147">
        <v>103</v>
      </c>
      <c r="H147" t="s">
        <v>24</v>
      </c>
      <c r="I147" t="s">
        <v>422</v>
      </c>
      <c r="J147" t="s">
        <v>444</v>
      </c>
      <c r="K147" t="s">
        <v>422</v>
      </c>
      <c r="L147" t="s">
        <v>444</v>
      </c>
      <c r="M147" t="s">
        <v>422</v>
      </c>
    </row>
    <row r="148" spans="1:13" hidden="1" x14ac:dyDescent="0.35">
      <c r="A148" s="45">
        <v>46053</v>
      </c>
      <c r="B148" t="s">
        <v>19</v>
      </c>
      <c r="C148" t="s">
        <v>48</v>
      </c>
      <c r="D148" t="s">
        <v>58</v>
      </c>
      <c r="E148" t="s">
        <v>58</v>
      </c>
      <c r="F148" t="s">
        <v>33</v>
      </c>
      <c r="G148">
        <v>103</v>
      </c>
      <c r="H148" t="s">
        <v>24</v>
      </c>
      <c r="I148" s="38" t="s">
        <v>444</v>
      </c>
      <c r="J148" t="s">
        <v>444</v>
      </c>
      <c r="K148" s="38" t="s">
        <v>444</v>
      </c>
      <c r="L148" t="s">
        <v>444</v>
      </c>
      <c r="M148" s="38" t="s">
        <v>444</v>
      </c>
    </row>
    <row r="149" spans="1:13" hidden="1" x14ac:dyDescent="0.35">
      <c r="A149" s="45">
        <v>46053</v>
      </c>
      <c r="B149" t="s">
        <v>19</v>
      </c>
      <c r="C149" t="s">
        <v>46</v>
      </c>
      <c r="D149" t="s">
        <v>58</v>
      </c>
      <c r="E149" t="s">
        <v>58</v>
      </c>
      <c r="F149" t="s">
        <v>33</v>
      </c>
      <c r="G149">
        <v>104</v>
      </c>
      <c r="H149" t="s">
        <v>25</v>
      </c>
      <c r="I149" t="s">
        <v>422</v>
      </c>
      <c r="J149" t="s">
        <v>422</v>
      </c>
      <c r="K149" t="s">
        <v>444</v>
      </c>
      <c r="L149" t="s">
        <v>444</v>
      </c>
      <c r="M149" t="s">
        <v>422</v>
      </c>
    </row>
    <row r="150" spans="1:13" hidden="1" x14ac:dyDescent="0.35">
      <c r="A150" s="45">
        <v>46053</v>
      </c>
      <c r="B150" t="s">
        <v>19</v>
      </c>
      <c r="C150" t="s">
        <v>47</v>
      </c>
      <c r="D150" t="s">
        <v>58</v>
      </c>
      <c r="E150" t="s">
        <v>58</v>
      </c>
      <c r="F150" t="s">
        <v>33</v>
      </c>
      <c r="G150">
        <v>104</v>
      </c>
      <c r="H150" t="s">
        <v>25</v>
      </c>
      <c r="I150" s="38" t="s">
        <v>444</v>
      </c>
      <c r="J150" t="s">
        <v>444</v>
      </c>
      <c r="K150" t="s">
        <v>444</v>
      </c>
      <c r="L150" t="s">
        <v>444</v>
      </c>
      <c r="M150" s="38" t="s">
        <v>444</v>
      </c>
    </row>
    <row r="151" spans="1:13" hidden="1" x14ac:dyDescent="0.35">
      <c r="A151" s="45">
        <v>46053</v>
      </c>
      <c r="B151" t="s">
        <v>19</v>
      </c>
      <c r="C151" t="s">
        <v>402</v>
      </c>
      <c r="D151" t="s">
        <v>58</v>
      </c>
      <c r="E151" t="s">
        <v>58</v>
      </c>
      <c r="F151" t="s">
        <v>33</v>
      </c>
      <c r="G151">
        <v>104</v>
      </c>
      <c r="H151" t="s">
        <v>25</v>
      </c>
      <c r="I151" s="38" t="s">
        <v>444</v>
      </c>
      <c r="J151" s="37" t="s">
        <v>444</v>
      </c>
      <c r="K151" t="s">
        <v>444</v>
      </c>
      <c r="L151" t="s">
        <v>444</v>
      </c>
      <c r="M151" s="37" t="s">
        <v>444</v>
      </c>
    </row>
    <row r="152" spans="1:13" hidden="1" x14ac:dyDescent="0.35">
      <c r="A152" s="45">
        <v>46053</v>
      </c>
      <c r="B152" t="s">
        <v>19</v>
      </c>
      <c r="C152" t="s">
        <v>26</v>
      </c>
      <c r="D152" t="s">
        <v>58</v>
      </c>
      <c r="E152" t="s">
        <v>58</v>
      </c>
      <c r="F152" t="s">
        <v>33</v>
      </c>
      <c r="G152">
        <v>104</v>
      </c>
      <c r="H152" t="s">
        <v>25</v>
      </c>
      <c r="I152" s="38" t="s">
        <v>422</v>
      </c>
      <c r="J152" t="s">
        <v>444</v>
      </c>
      <c r="K152" t="s">
        <v>444</v>
      </c>
      <c r="L152" t="s">
        <v>444</v>
      </c>
      <c r="M152" t="s">
        <v>422</v>
      </c>
    </row>
    <row r="153" spans="1:13" hidden="1" x14ac:dyDescent="0.35">
      <c r="A153" s="45">
        <v>46053</v>
      </c>
      <c r="B153" t="s">
        <v>19</v>
      </c>
      <c r="C153" t="s">
        <v>42</v>
      </c>
      <c r="D153" t="s">
        <v>58</v>
      </c>
      <c r="E153" t="s">
        <v>58</v>
      </c>
      <c r="F153" t="s">
        <v>33</v>
      </c>
      <c r="G153">
        <v>104</v>
      </c>
      <c r="H153" t="s">
        <v>25</v>
      </c>
      <c r="I153" s="38" t="s">
        <v>444</v>
      </c>
      <c r="J153" t="s">
        <v>444</v>
      </c>
      <c r="K153" s="38" t="s">
        <v>444</v>
      </c>
      <c r="L153" t="s">
        <v>444</v>
      </c>
      <c r="M153" s="38" t="s">
        <v>444</v>
      </c>
    </row>
    <row r="154" spans="1:13" hidden="1" x14ac:dyDescent="0.35">
      <c r="A154" s="45">
        <v>46053</v>
      </c>
      <c r="B154" t="s">
        <v>19</v>
      </c>
      <c r="C154" t="s">
        <v>18</v>
      </c>
      <c r="D154" t="s">
        <v>58</v>
      </c>
      <c r="E154" t="s">
        <v>58</v>
      </c>
      <c r="F154" t="s">
        <v>33</v>
      </c>
      <c r="G154">
        <v>104</v>
      </c>
      <c r="H154" t="s">
        <v>25</v>
      </c>
      <c r="I154" t="s">
        <v>422</v>
      </c>
      <c r="J154" t="s">
        <v>422</v>
      </c>
      <c r="K154" t="s">
        <v>444</v>
      </c>
      <c r="L154" t="s">
        <v>444</v>
      </c>
      <c r="M154" t="s">
        <v>422</v>
      </c>
    </row>
    <row r="155" spans="1:13" hidden="1" x14ac:dyDescent="0.35">
      <c r="A155" s="45">
        <v>46053</v>
      </c>
      <c r="B155" t="s">
        <v>19</v>
      </c>
      <c r="C155" t="s">
        <v>48</v>
      </c>
      <c r="D155" t="s">
        <v>58</v>
      </c>
      <c r="E155" t="s">
        <v>58</v>
      </c>
      <c r="F155" t="s">
        <v>33</v>
      </c>
      <c r="G155">
        <v>104</v>
      </c>
      <c r="H155" t="s">
        <v>25</v>
      </c>
      <c r="I155" s="38" t="s">
        <v>422</v>
      </c>
      <c r="J155" t="s">
        <v>444</v>
      </c>
      <c r="K155" s="38" t="s">
        <v>444</v>
      </c>
      <c r="L155" t="s">
        <v>444</v>
      </c>
      <c r="M155" s="38" t="s">
        <v>422</v>
      </c>
    </row>
    <row r="156" spans="1:13" hidden="1" x14ac:dyDescent="0.35">
      <c r="A156" s="45">
        <v>46053</v>
      </c>
      <c r="B156" t="s">
        <v>19</v>
      </c>
      <c r="C156" t="s">
        <v>46</v>
      </c>
      <c r="D156" t="s">
        <v>58</v>
      </c>
      <c r="E156" t="s">
        <v>58</v>
      </c>
      <c r="F156" t="s">
        <v>33</v>
      </c>
      <c r="G156">
        <v>105</v>
      </c>
      <c r="H156" t="s">
        <v>26</v>
      </c>
      <c r="I156" t="s">
        <v>571</v>
      </c>
      <c r="J156" t="s">
        <v>422</v>
      </c>
      <c r="K156" t="s">
        <v>422</v>
      </c>
      <c r="L156" t="s">
        <v>444</v>
      </c>
      <c r="M156" t="s">
        <v>572</v>
      </c>
    </row>
    <row r="157" spans="1:13" hidden="1" x14ac:dyDescent="0.35">
      <c r="A157" s="45">
        <v>46053</v>
      </c>
      <c r="B157" t="s">
        <v>19</v>
      </c>
      <c r="C157" t="s">
        <v>47</v>
      </c>
      <c r="D157" t="s">
        <v>58</v>
      </c>
      <c r="E157" t="s">
        <v>58</v>
      </c>
      <c r="F157" t="s">
        <v>33</v>
      </c>
      <c r="G157">
        <v>105</v>
      </c>
      <c r="H157" t="s">
        <v>26</v>
      </c>
      <c r="I157" t="s">
        <v>444</v>
      </c>
      <c r="J157" t="s">
        <v>444</v>
      </c>
      <c r="K157" t="s">
        <v>444</v>
      </c>
      <c r="L157" s="37" t="s">
        <v>444</v>
      </c>
      <c r="M157" s="37" t="s">
        <v>444</v>
      </c>
    </row>
    <row r="158" spans="1:13" hidden="1" x14ac:dyDescent="0.35">
      <c r="A158" s="45">
        <v>46053</v>
      </c>
      <c r="B158" t="s">
        <v>19</v>
      </c>
      <c r="C158" t="s">
        <v>402</v>
      </c>
      <c r="D158" t="s">
        <v>58</v>
      </c>
      <c r="E158" t="s">
        <v>58</v>
      </c>
      <c r="F158" t="s">
        <v>33</v>
      </c>
      <c r="G158">
        <v>105</v>
      </c>
      <c r="H158" t="s">
        <v>26</v>
      </c>
      <c r="I158" s="38" t="s">
        <v>444</v>
      </c>
      <c r="J158" t="s">
        <v>444</v>
      </c>
      <c r="K158" t="s">
        <v>444</v>
      </c>
      <c r="L158" t="s">
        <v>444</v>
      </c>
      <c r="M158" s="37" t="s">
        <v>444</v>
      </c>
    </row>
    <row r="159" spans="1:13" hidden="1" x14ac:dyDescent="0.35">
      <c r="A159" s="45">
        <v>46053</v>
      </c>
      <c r="B159" t="s">
        <v>19</v>
      </c>
      <c r="C159" t="s">
        <v>26</v>
      </c>
      <c r="D159" t="s">
        <v>58</v>
      </c>
      <c r="E159" t="s">
        <v>58</v>
      </c>
      <c r="F159" t="s">
        <v>33</v>
      </c>
      <c r="G159">
        <v>105</v>
      </c>
      <c r="H159" t="s">
        <v>26</v>
      </c>
      <c r="I159" t="s">
        <v>556</v>
      </c>
      <c r="J159" t="s">
        <v>422</v>
      </c>
      <c r="K159" t="s">
        <v>444</v>
      </c>
      <c r="L159" t="s">
        <v>444</v>
      </c>
      <c r="M159" t="s">
        <v>573</v>
      </c>
    </row>
    <row r="160" spans="1:13" hidden="1" x14ac:dyDescent="0.35">
      <c r="A160" s="45">
        <v>46053</v>
      </c>
      <c r="B160" t="s">
        <v>19</v>
      </c>
      <c r="C160" t="s">
        <v>42</v>
      </c>
      <c r="D160" t="s">
        <v>58</v>
      </c>
      <c r="E160" t="s">
        <v>58</v>
      </c>
      <c r="F160" t="s">
        <v>33</v>
      </c>
      <c r="G160">
        <v>105</v>
      </c>
      <c r="H160" t="s">
        <v>26</v>
      </c>
      <c r="I160" s="38" t="s">
        <v>444</v>
      </c>
      <c r="J160" t="s">
        <v>444</v>
      </c>
      <c r="K160" s="38" t="s">
        <v>444</v>
      </c>
      <c r="L160" t="s">
        <v>444</v>
      </c>
      <c r="M160" s="38" t="s">
        <v>444</v>
      </c>
    </row>
    <row r="161" spans="1:13" hidden="1" x14ac:dyDescent="0.35">
      <c r="A161" s="45">
        <v>46053</v>
      </c>
      <c r="B161" t="s">
        <v>19</v>
      </c>
      <c r="C161" t="s">
        <v>18</v>
      </c>
      <c r="D161" t="s">
        <v>58</v>
      </c>
      <c r="E161" t="s">
        <v>58</v>
      </c>
      <c r="F161" t="s">
        <v>33</v>
      </c>
      <c r="G161">
        <v>105</v>
      </c>
      <c r="H161" t="s">
        <v>26</v>
      </c>
      <c r="I161" t="s">
        <v>574</v>
      </c>
      <c r="J161" t="s">
        <v>422</v>
      </c>
      <c r="K161" t="s">
        <v>422</v>
      </c>
      <c r="L161" t="s">
        <v>444</v>
      </c>
      <c r="M161" t="s">
        <v>452</v>
      </c>
    </row>
    <row r="162" spans="1:13" hidden="1" x14ac:dyDescent="0.35">
      <c r="A162" s="45">
        <v>46053</v>
      </c>
      <c r="B162" t="s">
        <v>19</v>
      </c>
      <c r="C162" t="s">
        <v>48</v>
      </c>
      <c r="D162" t="s">
        <v>58</v>
      </c>
      <c r="E162" t="s">
        <v>58</v>
      </c>
      <c r="F162" t="s">
        <v>33</v>
      </c>
      <c r="G162">
        <v>105</v>
      </c>
      <c r="H162" t="s">
        <v>26</v>
      </c>
      <c r="I162" t="s">
        <v>444</v>
      </c>
      <c r="J162" t="s">
        <v>444</v>
      </c>
      <c r="K162" t="s">
        <v>444</v>
      </c>
      <c r="L162" t="s">
        <v>444</v>
      </c>
      <c r="M162" t="s">
        <v>444</v>
      </c>
    </row>
    <row r="163" spans="1:13" hidden="1" x14ac:dyDescent="0.35">
      <c r="A163" s="45">
        <v>46053</v>
      </c>
      <c r="B163" t="s">
        <v>19</v>
      </c>
      <c r="C163" t="s">
        <v>46</v>
      </c>
      <c r="D163" t="s">
        <v>58</v>
      </c>
      <c r="E163" t="s">
        <v>58</v>
      </c>
      <c r="F163" t="s">
        <v>33</v>
      </c>
      <c r="G163">
        <v>999</v>
      </c>
      <c r="H163" t="s">
        <v>27</v>
      </c>
      <c r="I163" t="s">
        <v>575</v>
      </c>
      <c r="J163" t="s">
        <v>576</v>
      </c>
      <c r="K163" t="s">
        <v>577</v>
      </c>
      <c r="L163" t="s">
        <v>536</v>
      </c>
      <c r="M163" t="s">
        <v>578</v>
      </c>
    </row>
    <row r="164" spans="1:13" hidden="1" x14ac:dyDescent="0.35">
      <c r="A164" s="45">
        <v>46053</v>
      </c>
      <c r="B164" t="s">
        <v>19</v>
      </c>
      <c r="C164" t="s">
        <v>47</v>
      </c>
      <c r="D164" t="s">
        <v>58</v>
      </c>
      <c r="E164" t="s">
        <v>58</v>
      </c>
      <c r="F164" t="s">
        <v>33</v>
      </c>
      <c r="G164">
        <v>999</v>
      </c>
      <c r="H164" t="s">
        <v>27</v>
      </c>
      <c r="I164" t="s">
        <v>579</v>
      </c>
      <c r="J164" t="s">
        <v>422</v>
      </c>
      <c r="K164" t="s">
        <v>580</v>
      </c>
      <c r="L164" t="s">
        <v>444</v>
      </c>
      <c r="M164" t="s">
        <v>422</v>
      </c>
    </row>
    <row r="165" spans="1:13" hidden="1" x14ac:dyDescent="0.35">
      <c r="A165" s="45">
        <v>46053</v>
      </c>
      <c r="B165" t="s">
        <v>19</v>
      </c>
      <c r="C165" t="s">
        <v>402</v>
      </c>
      <c r="D165" t="s">
        <v>58</v>
      </c>
      <c r="E165" t="s">
        <v>58</v>
      </c>
      <c r="F165" t="s">
        <v>33</v>
      </c>
      <c r="G165">
        <v>999</v>
      </c>
      <c r="H165" t="s">
        <v>27</v>
      </c>
      <c r="I165" t="s">
        <v>581</v>
      </c>
      <c r="J165" t="s">
        <v>472</v>
      </c>
      <c r="K165" t="s">
        <v>422</v>
      </c>
      <c r="L165" t="s">
        <v>444</v>
      </c>
      <c r="M165" t="s">
        <v>422</v>
      </c>
    </row>
    <row r="166" spans="1:13" hidden="1" x14ac:dyDescent="0.35">
      <c r="A166" s="45">
        <v>46053</v>
      </c>
      <c r="B166" t="s">
        <v>19</v>
      </c>
      <c r="C166" t="s">
        <v>26</v>
      </c>
      <c r="D166" t="s">
        <v>58</v>
      </c>
      <c r="E166" t="s">
        <v>58</v>
      </c>
      <c r="F166" t="s">
        <v>33</v>
      </c>
      <c r="G166">
        <v>999</v>
      </c>
      <c r="H166" t="s">
        <v>27</v>
      </c>
      <c r="I166" t="s">
        <v>582</v>
      </c>
      <c r="J166" t="s">
        <v>505</v>
      </c>
      <c r="K166" t="s">
        <v>422</v>
      </c>
      <c r="L166" t="s">
        <v>422</v>
      </c>
      <c r="M166" t="s">
        <v>583</v>
      </c>
    </row>
    <row r="167" spans="1:13" hidden="1" x14ac:dyDescent="0.35">
      <c r="A167" s="45">
        <v>46053</v>
      </c>
      <c r="B167" t="s">
        <v>19</v>
      </c>
      <c r="C167" t="s">
        <v>42</v>
      </c>
      <c r="D167" t="s">
        <v>58</v>
      </c>
      <c r="E167" t="s">
        <v>58</v>
      </c>
      <c r="F167" t="s">
        <v>33</v>
      </c>
      <c r="G167">
        <v>999</v>
      </c>
      <c r="H167" t="s">
        <v>27</v>
      </c>
      <c r="I167" t="s">
        <v>584</v>
      </c>
      <c r="J167" t="s">
        <v>585</v>
      </c>
      <c r="K167" t="s">
        <v>586</v>
      </c>
      <c r="L167" t="s">
        <v>465</v>
      </c>
      <c r="M167" t="s">
        <v>469</v>
      </c>
    </row>
    <row r="168" spans="1:13" hidden="1" x14ac:dyDescent="0.35">
      <c r="A168" s="45">
        <v>46053</v>
      </c>
      <c r="B168" t="s">
        <v>19</v>
      </c>
      <c r="C168" t="s">
        <v>18</v>
      </c>
      <c r="D168" t="s">
        <v>58</v>
      </c>
      <c r="E168" t="s">
        <v>58</v>
      </c>
      <c r="F168" t="s">
        <v>33</v>
      </c>
      <c r="G168">
        <v>999</v>
      </c>
      <c r="H168" t="s">
        <v>27</v>
      </c>
      <c r="I168" t="s">
        <v>587</v>
      </c>
      <c r="J168" t="s">
        <v>588</v>
      </c>
      <c r="K168" t="s">
        <v>589</v>
      </c>
      <c r="L168" t="s">
        <v>590</v>
      </c>
      <c r="M168" t="s">
        <v>591</v>
      </c>
    </row>
    <row r="169" spans="1:13" hidden="1" x14ac:dyDescent="0.35">
      <c r="A169" s="45">
        <v>46053</v>
      </c>
      <c r="B169" t="s">
        <v>19</v>
      </c>
      <c r="C169" t="s">
        <v>48</v>
      </c>
      <c r="D169" t="s">
        <v>58</v>
      </c>
      <c r="E169" t="s">
        <v>58</v>
      </c>
      <c r="F169" t="s">
        <v>33</v>
      </c>
      <c r="G169">
        <v>999</v>
      </c>
      <c r="H169" t="s">
        <v>27</v>
      </c>
      <c r="I169" s="38" t="s">
        <v>592</v>
      </c>
      <c r="J169" s="38" t="s">
        <v>537</v>
      </c>
      <c r="K169" s="38" t="s">
        <v>507</v>
      </c>
      <c r="L169" s="38" t="s">
        <v>422</v>
      </c>
      <c r="M169" s="38" t="s">
        <v>422</v>
      </c>
    </row>
    <row r="170" spans="1:13" hidden="1" x14ac:dyDescent="0.35">
      <c r="A170" s="45">
        <v>46053</v>
      </c>
      <c r="B170" t="s">
        <v>19</v>
      </c>
      <c r="C170" t="s">
        <v>46</v>
      </c>
      <c r="D170" t="s">
        <v>58</v>
      </c>
      <c r="E170" t="s">
        <v>58</v>
      </c>
      <c r="F170" t="s">
        <v>34</v>
      </c>
      <c r="G170">
        <v>101</v>
      </c>
      <c r="H170" t="s">
        <v>22</v>
      </c>
      <c r="I170" s="38" t="s">
        <v>432</v>
      </c>
      <c r="J170" t="s">
        <v>435</v>
      </c>
      <c r="K170" t="s">
        <v>527</v>
      </c>
      <c r="L170" t="s">
        <v>415</v>
      </c>
      <c r="M170" t="s">
        <v>495</v>
      </c>
    </row>
    <row r="171" spans="1:13" hidden="1" x14ac:dyDescent="0.35">
      <c r="A171" s="45">
        <v>46053</v>
      </c>
      <c r="B171" t="s">
        <v>19</v>
      </c>
      <c r="C171" t="s">
        <v>47</v>
      </c>
      <c r="D171" t="s">
        <v>58</v>
      </c>
      <c r="E171" t="s">
        <v>58</v>
      </c>
      <c r="F171" t="s">
        <v>34</v>
      </c>
      <c r="G171">
        <v>101</v>
      </c>
      <c r="H171" t="s">
        <v>22</v>
      </c>
      <c r="I171" s="38" t="s">
        <v>435</v>
      </c>
      <c r="J171" s="38" t="s">
        <v>421</v>
      </c>
      <c r="K171" s="38" t="s">
        <v>421</v>
      </c>
      <c r="L171" s="38" t="s">
        <v>422</v>
      </c>
      <c r="M171" t="s">
        <v>422</v>
      </c>
    </row>
    <row r="172" spans="1:13" hidden="1" x14ac:dyDescent="0.35">
      <c r="A172" s="45">
        <v>46053</v>
      </c>
      <c r="B172" t="s">
        <v>19</v>
      </c>
      <c r="C172" t="s">
        <v>402</v>
      </c>
      <c r="D172" t="s">
        <v>58</v>
      </c>
      <c r="E172" t="s">
        <v>58</v>
      </c>
      <c r="F172" t="s">
        <v>34</v>
      </c>
      <c r="G172">
        <v>101</v>
      </c>
      <c r="H172" t="s">
        <v>22</v>
      </c>
      <c r="I172" s="38" t="s">
        <v>593</v>
      </c>
      <c r="J172" s="38" t="s">
        <v>421</v>
      </c>
      <c r="K172" t="s">
        <v>421</v>
      </c>
      <c r="L172" t="s">
        <v>423</v>
      </c>
      <c r="M172" t="s">
        <v>444</v>
      </c>
    </row>
    <row r="173" spans="1:13" hidden="1" x14ac:dyDescent="0.35">
      <c r="A173" s="45">
        <v>46053</v>
      </c>
      <c r="B173" t="s">
        <v>19</v>
      </c>
      <c r="C173" t="s">
        <v>26</v>
      </c>
      <c r="D173" t="s">
        <v>58</v>
      </c>
      <c r="E173" t="s">
        <v>58</v>
      </c>
      <c r="F173" t="s">
        <v>34</v>
      </c>
      <c r="G173">
        <v>101</v>
      </c>
      <c r="H173" t="s">
        <v>22</v>
      </c>
      <c r="I173" s="38" t="s">
        <v>422</v>
      </c>
      <c r="J173" s="38" t="s">
        <v>421</v>
      </c>
      <c r="K173" s="38" t="s">
        <v>422</v>
      </c>
      <c r="L173" t="s">
        <v>422</v>
      </c>
      <c r="M173" t="s">
        <v>422</v>
      </c>
    </row>
    <row r="174" spans="1:13" hidden="1" x14ac:dyDescent="0.35">
      <c r="A174" s="45">
        <v>46053</v>
      </c>
      <c r="B174" t="s">
        <v>19</v>
      </c>
      <c r="C174" t="s">
        <v>42</v>
      </c>
      <c r="D174" t="s">
        <v>58</v>
      </c>
      <c r="E174" t="s">
        <v>58</v>
      </c>
      <c r="F174" t="s">
        <v>34</v>
      </c>
      <c r="G174">
        <v>101</v>
      </c>
      <c r="H174" t="s">
        <v>22</v>
      </c>
      <c r="I174" s="38" t="s">
        <v>432</v>
      </c>
      <c r="J174" s="38" t="s">
        <v>422</v>
      </c>
      <c r="K174" s="38" t="s">
        <v>421</v>
      </c>
      <c r="L174" s="38" t="s">
        <v>421</v>
      </c>
      <c r="M174" s="38" t="s">
        <v>444</v>
      </c>
    </row>
    <row r="175" spans="1:13" hidden="1" x14ac:dyDescent="0.35">
      <c r="A175" s="45">
        <v>46053</v>
      </c>
      <c r="B175" t="s">
        <v>19</v>
      </c>
      <c r="C175" t="s">
        <v>18</v>
      </c>
      <c r="D175" t="s">
        <v>58</v>
      </c>
      <c r="E175" t="s">
        <v>58</v>
      </c>
      <c r="F175" t="s">
        <v>34</v>
      </c>
      <c r="G175">
        <v>101</v>
      </c>
      <c r="H175" t="s">
        <v>22</v>
      </c>
      <c r="I175" s="38" t="s">
        <v>432</v>
      </c>
      <c r="J175" s="37" t="s">
        <v>435</v>
      </c>
      <c r="K175" s="38" t="s">
        <v>594</v>
      </c>
      <c r="L175" s="37" t="s">
        <v>420</v>
      </c>
      <c r="M175" t="s">
        <v>595</v>
      </c>
    </row>
    <row r="176" spans="1:13" hidden="1" x14ac:dyDescent="0.35">
      <c r="A176" s="45">
        <v>46053</v>
      </c>
      <c r="B176" t="s">
        <v>19</v>
      </c>
      <c r="C176" t="s">
        <v>48</v>
      </c>
      <c r="D176" t="s">
        <v>58</v>
      </c>
      <c r="E176" t="s">
        <v>58</v>
      </c>
      <c r="F176" t="s">
        <v>34</v>
      </c>
      <c r="G176">
        <v>101</v>
      </c>
      <c r="H176" t="s">
        <v>22</v>
      </c>
      <c r="I176" s="38" t="s">
        <v>422</v>
      </c>
      <c r="J176" s="38" t="s">
        <v>422</v>
      </c>
      <c r="K176" t="s">
        <v>421</v>
      </c>
      <c r="L176" s="38" t="s">
        <v>422</v>
      </c>
      <c r="M176" t="s">
        <v>422</v>
      </c>
    </row>
    <row r="177" spans="1:13" hidden="1" x14ac:dyDescent="0.35">
      <c r="A177" s="45">
        <v>46053</v>
      </c>
      <c r="B177" t="s">
        <v>19</v>
      </c>
      <c r="C177" t="s">
        <v>46</v>
      </c>
      <c r="D177" t="s">
        <v>58</v>
      </c>
      <c r="E177" t="s">
        <v>58</v>
      </c>
      <c r="F177" t="s">
        <v>34</v>
      </c>
      <c r="G177">
        <v>102</v>
      </c>
      <c r="H177" t="s">
        <v>23</v>
      </c>
      <c r="I177" t="s">
        <v>439</v>
      </c>
      <c r="J177" t="s">
        <v>596</v>
      </c>
      <c r="K177" t="s">
        <v>455</v>
      </c>
      <c r="L177" t="s">
        <v>422</v>
      </c>
      <c r="M177" t="s">
        <v>422</v>
      </c>
    </row>
    <row r="178" spans="1:13" hidden="1" x14ac:dyDescent="0.35">
      <c r="A178" s="45">
        <v>46053</v>
      </c>
      <c r="B178" t="s">
        <v>19</v>
      </c>
      <c r="C178" t="s">
        <v>47</v>
      </c>
      <c r="D178" t="s">
        <v>58</v>
      </c>
      <c r="E178" t="s">
        <v>58</v>
      </c>
      <c r="F178" t="s">
        <v>34</v>
      </c>
      <c r="G178">
        <v>102</v>
      </c>
      <c r="H178" t="s">
        <v>23</v>
      </c>
      <c r="I178" t="s">
        <v>422</v>
      </c>
      <c r="J178" t="s">
        <v>444</v>
      </c>
      <c r="K178" t="s">
        <v>444</v>
      </c>
      <c r="L178" t="s">
        <v>422</v>
      </c>
      <c r="M178" t="s">
        <v>444</v>
      </c>
    </row>
    <row r="179" spans="1:13" hidden="1" x14ac:dyDescent="0.35">
      <c r="A179" s="45">
        <v>46053</v>
      </c>
      <c r="B179" t="s">
        <v>19</v>
      </c>
      <c r="C179" t="s">
        <v>402</v>
      </c>
      <c r="D179" t="s">
        <v>58</v>
      </c>
      <c r="E179" t="s">
        <v>58</v>
      </c>
      <c r="F179" t="s">
        <v>34</v>
      </c>
      <c r="G179">
        <v>102</v>
      </c>
      <c r="H179" t="s">
        <v>23</v>
      </c>
      <c r="I179" t="s">
        <v>422</v>
      </c>
      <c r="J179" t="s">
        <v>444</v>
      </c>
      <c r="K179" t="s">
        <v>444</v>
      </c>
      <c r="L179" t="s">
        <v>422</v>
      </c>
      <c r="M179" t="s">
        <v>444</v>
      </c>
    </row>
    <row r="180" spans="1:13" hidden="1" x14ac:dyDescent="0.35">
      <c r="A180" s="45">
        <v>46053</v>
      </c>
      <c r="B180" t="s">
        <v>19</v>
      </c>
      <c r="C180" t="s">
        <v>26</v>
      </c>
      <c r="D180" t="s">
        <v>58</v>
      </c>
      <c r="E180" t="s">
        <v>58</v>
      </c>
      <c r="F180" t="s">
        <v>34</v>
      </c>
      <c r="G180">
        <v>102</v>
      </c>
      <c r="H180" t="s">
        <v>23</v>
      </c>
      <c r="I180" t="s">
        <v>444</v>
      </c>
      <c r="J180" t="s">
        <v>444</v>
      </c>
      <c r="K180" t="s">
        <v>444</v>
      </c>
      <c r="L180" t="s">
        <v>444</v>
      </c>
      <c r="M180" t="s">
        <v>444</v>
      </c>
    </row>
    <row r="181" spans="1:13" hidden="1" x14ac:dyDescent="0.35">
      <c r="A181" s="45">
        <v>46053</v>
      </c>
      <c r="B181" t="s">
        <v>19</v>
      </c>
      <c r="C181" t="s">
        <v>42</v>
      </c>
      <c r="D181" t="s">
        <v>58</v>
      </c>
      <c r="E181" t="s">
        <v>58</v>
      </c>
      <c r="F181" t="s">
        <v>34</v>
      </c>
      <c r="G181">
        <v>102</v>
      </c>
      <c r="H181" t="s">
        <v>23</v>
      </c>
      <c r="I181" s="38" t="s">
        <v>422</v>
      </c>
      <c r="J181" s="38" t="s">
        <v>422</v>
      </c>
      <c r="K181" t="s">
        <v>444</v>
      </c>
      <c r="L181" s="38" t="s">
        <v>444</v>
      </c>
      <c r="M181" s="37" t="s">
        <v>422</v>
      </c>
    </row>
    <row r="182" spans="1:13" hidden="1" x14ac:dyDescent="0.35">
      <c r="A182" s="45">
        <v>46053</v>
      </c>
      <c r="B182" t="s">
        <v>19</v>
      </c>
      <c r="C182" t="s">
        <v>18</v>
      </c>
      <c r="D182" t="s">
        <v>58</v>
      </c>
      <c r="E182" t="s">
        <v>58</v>
      </c>
      <c r="F182" t="s">
        <v>34</v>
      </c>
      <c r="G182">
        <v>102</v>
      </c>
      <c r="H182" t="s">
        <v>23</v>
      </c>
      <c r="I182" s="38" t="s">
        <v>439</v>
      </c>
      <c r="J182" s="38" t="s">
        <v>596</v>
      </c>
      <c r="K182" t="s">
        <v>597</v>
      </c>
      <c r="L182" t="s">
        <v>422</v>
      </c>
      <c r="M182" t="s">
        <v>598</v>
      </c>
    </row>
    <row r="183" spans="1:13" hidden="1" x14ac:dyDescent="0.35">
      <c r="A183" s="45">
        <v>46053</v>
      </c>
      <c r="B183" t="s">
        <v>19</v>
      </c>
      <c r="C183" t="s">
        <v>48</v>
      </c>
      <c r="D183" t="s">
        <v>58</v>
      </c>
      <c r="E183" t="s">
        <v>58</v>
      </c>
      <c r="F183" t="s">
        <v>34</v>
      </c>
      <c r="G183">
        <v>102</v>
      </c>
      <c r="H183" t="s">
        <v>23</v>
      </c>
      <c r="I183" s="38" t="s">
        <v>422</v>
      </c>
      <c r="J183" s="38" t="s">
        <v>422</v>
      </c>
      <c r="K183" t="s">
        <v>444</v>
      </c>
      <c r="L183" t="s">
        <v>422</v>
      </c>
      <c r="M183" t="s">
        <v>444</v>
      </c>
    </row>
    <row r="184" spans="1:13" hidden="1" x14ac:dyDescent="0.35">
      <c r="A184" s="45">
        <v>46053</v>
      </c>
      <c r="B184" t="s">
        <v>19</v>
      </c>
      <c r="C184" t="s">
        <v>46</v>
      </c>
      <c r="D184" t="s">
        <v>58</v>
      </c>
      <c r="E184" t="s">
        <v>58</v>
      </c>
      <c r="F184" t="s">
        <v>34</v>
      </c>
      <c r="G184">
        <v>103</v>
      </c>
      <c r="H184" t="s">
        <v>24</v>
      </c>
      <c r="I184" t="s">
        <v>422</v>
      </c>
      <c r="J184" t="s">
        <v>422</v>
      </c>
      <c r="K184" t="s">
        <v>444</v>
      </c>
      <c r="L184" t="s">
        <v>422</v>
      </c>
      <c r="M184" t="s">
        <v>444</v>
      </c>
    </row>
    <row r="185" spans="1:13" hidden="1" x14ac:dyDescent="0.35">
      <c r="A185" s="45">
        <v>46053</v>
      </c>
      <c r="B185" t="s">
        <v>19</v>
      </c>
      <c r="C185" t="s">
        <v>47</v>
      </c>
      <c r="D185" t="s">
        <v>58</v>
      </c>
      <c r="E185" t="s">
        <v>58</v>
      </c>
      <c r="F185" t="s">
        <v>34</v>
      </c>
      <c r="G185">
        <v>103</v>
      </c>
      <c r="H185" t="s">
        <v>24</v>
      </c>
      <c r="I185" t="s">
        <v>422</v>
      </c>
      <c r="J185" t="s">
        <v>444</v>
      </c>
      <c r="K185" t="s">
        <v>444</v>
      </c>
      <c r="L185" t="s">
        <v>444</v>
      </c>
      <c r="M185" t="s">
        <v>422</v>
      </c>
    </row>
    <row r="186" spans="1:13" hidden="1" x14ac:dyDescent="0.35">
      <c r="A186" s="45">
        <v>46053</v>
      </c>
      <c r="B186" t="s">
        <v>19</v>
      </c>
      <c r="C186" t="s">
        <v>402</v>
      </c>
      <c r="D186" t="s">
        <v>58</v>
      </c>
      <c r="E186" t="s">
        <v>58</v>
      </c>
      <c r="F186" t="s">
        <v>34</v>
      </c>
      <c r="G186">
        <v>103</v>
      </c>
      <c r="H186" t="s">
        <v>24</v>
      </c>
      <c r="I186" t="s">
        <v>444</v>
      </c>
      <c r="J186" t="s">
        <v>444</v>
      </c>
      <c r="K186" t="s">
        <v>444</v>
      </c>
      <c r="L186" t="s">
        <v>444</v>
      </c>
      <c r="M186" t="s">
        <v>444</v>
      </c>
    </row>
    <row r="187" spans="1:13" hidden="1" x14ac:dyDescent="0.35">
      <c r="A187" s="45">
        <v>46053</v>
      </c>
      <c r="B187" t="s">
        <v>19</v>
      </c>
      <c r="C187" t="s">
        <v>26</v>
      </c>
      <c r="D187" t="s">
        <v>58</v>
      </c>
      <c r="E187" t="s">
        <v>58</v>
      </c>
      <c r="F187" t="s">
        <v>34</v>
      </c>
      <c r="G187">
        <v>103</v>
      </c>
      <c r="H187" t="s">
        <v>24</v>
      </c>
      <c r="I187" t="s">
        <v>444</v>
      </c>
      <c r="J187" t="s">
        <v>444</v>
      </c>
      <c r="K187" s="37" t="s">
        <v>444</v>
      </c>
      <c r="L187" t="s">
        <v>444</v>
      </c>
      <c r="M187" t="s">
        <v>444</v>
      </c>
    </row>
    <row r="188" spans="1:13" hidden="1" x14ac:dyDescent="0.35">
      <c r="A188" s="45">
        <v>46053</v>
      </c>
      <c r="B188" t="s">
        <v>19</v>
      </c>
      <c r="C188" t="s">
        <v>42</v>
      </c>
      <c r="D188" t="s">
        <v>58</v>
      </c>
      <c r="E188" t="s">
        <v>58</v>
      </c>
      <c r="F188" t="s">
        <v>34</v>
      </c>
      <c r="G188">
        <v>103</v>
      </c>
      <c r="H188" t="s">
        <v>24</v>
      </c>
      <c r="I188" s="38" t="s">
        <v>444</v>
      </c>
      <c r="J188" s="38" t="s">
        <v>444</v>
      </c>
      <c r="K188" t="s">
        <v>444</v>
      </c>
      <c r="L188" t="s">
        <v>444</v>
      </c>
      <c r="M188" t="s">
        <v>444</v>
      </c>
    </row>
    <row r="189" spans="1:13" hidden="1" x14ac:dyDescent="0.35">
      <c r="A189" s="45">
        <v>46053</v>
      </c>
      <c r="B189" t="s">
        <v>19</v>
      </c>
      <c r="C189" t="s">
        <v>18</v>
      </c>
      <c r="D189" t="s">
        <v>58</v>
      </c>
      <c r="E189" t="s">
        <v>58</v>
      </c>
      <c r="F189" t="s">
        <v>34</v>
      </c>
      <c r="G189">
        <v>103</v>
      </c>
      <c r="H189" t="s">
        <v>24</v>
      </c>
      <c r="I189" t="s">
        <v>422</v>
      </c>
      <c r="J189" t="s">
        <v>422</v>
      </c>
      <c r="K189" t="s">
        <v>444</v>
      </c>
      <c r="L189" t="s">
        <v>422</v>
      </c>
      <c r="M189" t="s">
        <v>422</v>
      </c>
    </row>
    <row r="190" spans="1:13" hidden="1" x14ac:dyDescent="0.35">
      <c r="A190" s="45">
        <v>46053</v>
      </c>
      <c r="B190" t="s">
        <v>19</v>
      </c>
      <c r="C190" t="s">
        <v>48</v>
      </c>
      <c r="D190" t="s">
        <v>58</v>
      </c>
      <c r="E190" t="s">
        <v>58</v>
      </c>
      <c r="F190" t="s">
        <v>34</v>
      </c>
      <c r="G190">
        <v>103</v>
      </c>
      <c r="H190" t="s">
        <v>24</v>
      </c>
      <c r="I190" s="38" t="s">
        <v>444</v>
      </c>
      <c r="J190" s="38" t="s">
        <v>444</v>
      </c>
      <c r="K190" s="38" t="s">
        <v>444</v>
      </c>
      <c r="L190" t="s">
        <v>444</v>
      </c>
      <c r="M190" t="s">
        <v>444</v>
      </c>
    </row>
    <row r="191" spans="1:13" hidden="1" x14ac:dyDescent="0.35">
      <c r="A191" s="45">
        <v>46053</v>
      </c>
      <c r="B191" t="s">
        <v>19</v>
      </c>
      <c r="C191" t="s">
        <v>46</v>
      </c>
      <c r="D191" t="s">
        <v>58</v>
      </c>
      <c r="E191" t="s">
        <v>58</v>
      </c>
      <c r="F191" t="s">
        <v>34</v>
      </c>
      <c r="G191">
        <v>104</v>
      </c>
      <c r="H191" t="s">
        <v>25</v>
      </c>
      <c r="I191" t="s">
        <v>422</v>
      </c>
      <c r="J191" t="s">
        <v>422</v>
      </c>
      <c r="K191" t="s">
        <v>444</v>
      </c>
      <c r="L191" t="s">
        <v>444</v>
      </c>
      <c r="M191" t="s">
        <v>444</v>
      </c>
    </row>
    <row r="192" spans="1:13" hidden="1" x14ac:dyDescent="0.35">
      <c r="A192" s="45">
        <v>46053</v>
      </c>
      <c r="B192" t="s">
        <v>19</v>
      </c>
      <c r="C192" t="s">
        <v>47</v>
      </c>
      <c r="D192" t="s">
        <v>58</v>
      </c>
      <c r="E192" t="s">
        <v>58</v>
      </c>
      <c r="F192" t="s">
        <v>34</v>
      </c>
      <c r="G192">
        <v>104</v>
      </c>
      <c r="H192" t="s">
        <v>25</v>
      </c>
      <c r="I192" t="s">
        <v>444</v>
      </c>
      <c r="J192" t="s">
        <v>444</v>
      </c>
      <c r="K192" t="s">
        <v>444</v>
      </c>
      <c r="L192" t="s">
        <v>444</v>
      </c>
      <c r="M192" t="s">
        <v>444</v>
      </c>
    </row>
    <row r="193" spans="1:13" hidden="1" x14ac:dyDescent="0.35">
      <c r="A193" s="45">
        <v>46053</v>
      </c>
      <c r="B193" t="s">
        <v>19</v>
      </c>
      <c r="C193" t="s">
        <v>402</v>
      </c>
      <c r="D193" t="s">
        <v>58</v>
      </c>
      <c r="E193" t="s">
        <v>58</v>
      </c>
      <c r="F193" t="s">
        <v>34</v>
      </c>
      <c r="G193">
        <v>104</v>
      </c>
      <c r="H193" t="s">
        <v>25</v>
      </c>
      <c r="I193" s="38" t="s">
        <v>444</v>
      </c>
      <c r="J193" t="s">
        <v>444</v>
      </c>
      <c r="K193" s="37" t="s">
        <v>444</v>
      </c>
      <c r="L193" t="s">
        <v>444</v>
      </c>
      <c r="M193" s="38" t="s">
        <v>444</v>
      </c>
    </row>
    <row r="194" spans="1:13" hidden="1" x14ac:dyDescent="0.35">
      <c r="A194" s="45">
        <v>46053</v>
      </c>
      <c r="B194" t="s">
        <v>19</v>
      </c>
      <c r="C194" t="s">
        <v>26</v>
      </c>
      <c r="D194" t="s">
        <v>58</v>
      </c>
      <c r="E194" t="s">
        <v>58</v>
      </c>
      <c r="F194" t="s">
        <v>34</v>
      </c>
      <c r="G194">
        <v>104</v>
      </c>
      <c r="H194" t="s">
        <v>25</v>
      </c>
      <c r="I194" s="38" t="s">
        <v>444</v>
      </c>
      <c r="J194" t="s">
        <v>444</v>
      </c>
      <c r="K194" t="s">
        <v>444</v>
      </c>
      <c r="L194" t="s">
        <v>444</v>
      </c>
      <c r="M194" s="38" t="s">
        <v>444</v>
      </c>
    </row>
    <row r="195" spans="1:13" hidden="1" x14ac:dyDescent="0.35">
      <c r="A195" s="45">
        <v>46053</v>
      </c>
      <c r="B195" t="s">
        <v>19</v>
      </c>
      <c r="C195" t="s">
        <v>42</v>
      </c>
      <c r="D195" t="s">
        <v>58</v>
      </c>
      <c r="E195" t="s">
        <v>58</v>
      </c>
      <c r="F195" t="s">
        <v>34</v>
      </c>
      <c r="G195">
        <v>104</v>
      </c>
      <c r="H195" t="s">
        <v>25</v>
      </c>
      <c r="I195" s="38" t="s">
        <v>444</v>
      </c>
      <c r="J195" s="38" t="s">
        <v>444</v>
      </c>
      <c r="K195" s="37" t="s">
        <v>444</v>
      </c>
      <c r="L195" t="s">
        <v>444</v>
      </c>
      <c r="M195" t="s">
        <v>444</v>
      </c>
    </row>
    <row r="196" spans="1:13" hidden="1" x14ac:dyDescent="0.35">
      <c r="A196" s="45">
        <v>46053</v>
      </c>
      <c r="B196" t="s">
        <v>19</v>
      </c>
      <c r="C196" t="s">
        <v>18</v>
      </c>
      <c r="D196" t="s">
        <v>58</v>
      </c>
      <c r="E196" t="s">
        <v>58</v>
      </c>
      <c r="F196" t="s">
        <v>34</v>
      </c>
      <c r="G196">
        <v>104</v>
      </c>
      <c r="H196" t="s">
        <v>25</v>
      </c>
      <c r="I196" t="s">
        <v>422</v>
      </c>
      <c r="J196" t="s">
        <v>422</v>
      </c>
      <c r="K196" t="s">
        <v>444</v>
      </c>
      <c r="L196" t="s">
        <v>444</v>
      </c>
      <c r="M196" t="s">
        <v>444</v>
      </c>
    </row>
    <row r="197" spans="1:13" hidden="1" x14ac:dyDescent="0.35">
      <c r="A197" s="45">
        <v>46053</v>
      </c>
      <c r="B197" t="s">
        <v>19</v>
      </c>
      <c r="C197" t="s">
        <v>48</v>
      </c>
      <c r="D197" t="s">
        <v>58</v>
      </c>
      <c r="E197" t="s">
        <v>58</v>
      </c>
      <c r="F197" t="s">
        <v>34</v>
      </c>
      <c r="G197">
        <v>104</v>
      </c>
      <c r="H197" t="s">
        <v>25</v>
      </c>
      <c r="I197" s="38" t="s">
        <v>444</v>
      </c>
      <c r="J197" s="38" t="s">
        <v>444</v>
      </c>
      <c r="K197" s="38" t="s">
        <v>444</v>
      </c>
      <c r="L197" t="s">
        <v>444</v>
      </c>
      <c r="M197" s="38" t="s">
        <v>444</v>
      </c>
    </row>
    <row r="198" spans="1:13" hidden="1" x14ac:dyDescent="0.35">
      <c r="A198" s="45">
        <v>46053</v>
      </c>
      <c r="B198" t="s">
        <v>19</v>
      </c>
      <c r="C198" t="s">
        <v>46</v>
      </c>
      <c r="D198" t="s">
        <v>58</v>
      </c>
      <c r="E198" t="s">
        <v>58</v>
      </c>
      <c r="F198" t="s">
        <v>34</v>
      </c>
      <c r="G198">
        <v>105</v>
      </c>
      <c r="H198" t="s">
        <v>26</v>
      </c>
      <c r="I198" t="s">
        <v>422</v>
      </c>
      <c r="J198" t="s">
        <v>422</v>
      </c>
      <c r="K198" t="s">
        <v>444</v>
      </c>
      <c r="L198" t="s">
        <v>444</v>
      </c>
      <c r="M198" t="s">
        <v>422</v>
      </c>
    </row>
    <row r="199" spans="1:13" hidden="1" x14ac:dyDescent="0.35">
      <c r="A199" s="45">
        <v>46053</v>
      </c>
      <c r="B199" t="s">
        <v>19</v>
      </c>
      <c r="C199" t="s">
        <v>47</v>
      </c>
      <c r="D199" t="s">
        <v>58</v>
      </c>
      <c r="E199" t="s">
        <v>58</v>
      </c>
      <c r="F199" t="s">
        <v>34</v>
      </c>
      <c r="G199">
        <v>105</v>
      </c>
      <c r="H199" t="s">
        <v>26</v>
      </c>
      <c r="I199" s="38" t="s">
        <v>444</v>
      </c>
      <c r="J199" s="38" t="s">
        <v>444</v>
      </c>
      <c r="K199" s="37" t="s">
        <v>444</v>
      </c>
      <c r="L199" s="37" t="s">
        <v>444</v>
      </c>
      <c r="M199" s="37" t="s">
        <v>444</v>
      </c>
    </row>
    <row r="200" spans="1:13" hidden="1" x14ac:dyDescent="0.35">
      <c r="A200" s="45">
        <v>46053</v>
      </c>
      <c r="B200" t="s">
        <v>19</v>
      </c>
      <c r="C200" t="s">
        <v>402</v>
      </c>
      <c r="D200" t="s">
        <v>58</v>
      </c>
      <c r="E200" t="s">
        <v>58</v>
      </c>
      <c r="F200" t="s">
        <v>34</v>
      </c>
      <c r="G200">
        <v>105</v>
      </c>
      <c r="H200" t="s">
        <v>26</v>
      </c>
      <c r="I200" s="38" t="s">
        <v>422</v>
      </c>
      <c r="J200" s="38" t="s">
        <v>444</v>
      </c>
      <c r="K200" t="s">
        <v>444</v>
      </c>
      <c r="L200" t="s">
        <v>422</v>
      </c>
      <c r="M200" t="s">
        <v>444</v>
      </c>
    </row>
    <row r="201" spans="1:13" hidden="1" x14ac:dyDescent="0.35">
      <c r="A201" s="45">
        <v>46053</v>
      </c>
      <c r="B201" t="s">
        <v>19</v>
      </c>
      <c r="C201" t="s">
        <v>26</v>
      </c>
      <c r="D201" t="s">
        <v>58</v>
      </c>
      <c r="E201" t="s">
        <v>58</v>
      </c>
      <c r="F201" t="s">
        <v>34</v>
      </c>
      <c r="G201">
        <v>105</v>
      </c>
      <c r="H201" t="s">
        <v>26</v>
      </c>
      <c r="I201" t="s">
        <v>422</v>
      </c>
      <c r="J201" t="s">
        <v>444</v>
      </c>
      <c r="K201" t="s">
        <v>444</v>
      </c>
      <c r="L201" t="s">
        <v>444</v>
      </c>
      <c r="M201" t="s">
        <v>422</v>
      </c>
    </row>
    <row r="202" spans="1:13" hidden="1" x14ac:dyDescent="0.35">
      <c r="A202" s="45">
        <v>46053</v>
      </c>
      <c r="B202" t="s">
        <v>19</v>
      </c>
      <c r="C202" t="s">
        <v>42</v>
      </c>
      <c r="D202" t="s">
        <v>58</v>
      </c>
      <c r="E202" t="s">
        <v>58</v>
      </c>
      <c r="F202" t="s">
        <v>34</v>
      </c>
      <c r="G202">
        <v>105</v>
      </c>
      <c r="H202" t="s">
        <v>26</v>
      </c>
      <c r="I202" s="38" t="s">
        <v>422</v>
      </c>
      <c r="J202" s="38" t="s">
        <v>444</v>
      </c>
      <c r="K202" s="38" t="s">
        <v>444</v>
      </c>
      <c r="L202" t="s">
        <v>444</v>
      </c>
      <c r="M202" s="38" t="s">
        <v>422</v>
      </c>
    </row>
    <row r="203" spans="1:13" hidden="1" x14ac:dyDescent="0.35">
      <c r="A203" s="45">
        <v>46053</v>
      </c>
      <c r="B203" t="s">
        <v>19</v>
      </c>
      <c r="C203" t="s">
        <v>18</v>
      </c>
      <c r="D203" t="s">
        <v>58</v>
      </c>
      <c r="E203" t="s">
        <v>58</v>
      </c>
      <c r="F203" t="s">
        <v>34</v>
      </c>
      <c r="G203">
        <v>105</v>
      </c>
      <c r="H203" t="s">
        <v>26</v>
      </c>
      <c r="I203" t="s">
        <v>422</v>
      </c>
      <c r="J203" t="s">
        <v>422</v>
      </c>
      <c r="K203" t="s">
        <v>444</v>
      </c>
      <c r="L203" t="s">
        <v>444</v>
      </c>
      <c r="M203" t="s">
        <v>422</v>
      </c>
    </row>
    <row r="204" spans="1:13" hidden="1" x14ac:dyDescent="0.35">
      <c r="A204" s="45">
        <v>46053</v>
      </c>
      <c r="B204" t="s">
        <v>19</v>
      </c>
      <c r="C204" t="s">
        <v>48</v>
      </c>
      <c r="D204" t="s">
        <v>58</v>
      </c>
      <c r="E204" t="s">
        <v>58</v>
      </c>
      <c r="F204" t="s">
        <v>34</v>
      </c>
      <c r="G204">
        <v>105</v>
      </c>
      <c r="H204" t="s">
        <v>26</v>
      </c>
      <c r="I204" t="s">
        <v>444</v>
      </c>
      <c r="J204" t="s">
        <v>444</v>
      </c>
      <c r="K204" t="s">
        <v>444</v>
      </c>
      <c r="L204" t="s">
        <v>444</v>
      </c>
      <c r="M204" t="s">
        <v>444</v>
      </c>
    </row>
    <row r="205" spans="1:13" hidden="1" x14ac:dyDescent="0.35">
      <c r="A205" s="45">
        <v>46053</v>
      </c>
      <c r="B205" t="s">
        <v>19</v>
      </c>
      <c r="C205" t="s">
        <v>46</v>
      </c>
      <c r="D205" t="s">
        <v>58</v>
      </c>
      <c r="E205" t="s">
        <v>58</v>
      </c>
      <c r="F205" t="s">
        <v>34</v>
      </c>
      <c r="G205">
        <v>999</v>
      </c>
      <c r="H205" t="s">
        <v>27</v>
      </c>
      <c r="I205" t="s">
        <v>599</v>
      </c>
      <c r="J205" t="s">
        <v>600</v>
      </c>
      <c r="K205" t="s">
        <v>589</v>
      </c>
      <c r="L205" t="s">
        <v>601</v>
      </c>
      <c r="M205" t="s">
        <v>602</v>
      </c>
    </row>
    <row r="206" spans="1:13" hidden="1" x14ac:dyDescent="0.35">
      <c r="A206" s="45">
        <v>46053</v>
      </c>
      <c r="B206" t="s">
        <v>19</v>
      </c>
      <c r="C206" t="s">
        <v>47</v>
      </c>
      <c r="D206" t="s">
        <v>58</v>
      </c>
      <c r="E206" t="s">
        <v>58</v>
      </c>
      <c r="F206" t="s">
        <v>34</v>
      </c>
      <c r="G206">
        <v>999</v>
      </c>
      <c r="H206" t="s">
        <v>27</v>
      </c>
      <c r="I206" t="s">
        <v>603</v>
      </c>
      <c r="J206" t="s">
        <v>604</v>
      </c>
      <c r="K206" t="s">
        <v>472</v>
      </c>
      <c r="L206" t="s">
        <v>605</v>
      </c>
      <c r="M206" t="s">
        <v>422</v>
      </c>
    </row>
    <row r="207" spans="1:13" hidden="1" x14ac:dyDescent="0.35">
      <c r="A207" s="45">
        <v>46053</v>
      </c>
      <c r="B207" t="s">
        <v>19</v>
      </c>
      <c r="C207" t="s">
        <v>402</v>
      </c>
      <c r="D207" t="s">
        <v>58</v>
      </c>
      <c r="E207" t="s">
        <v>58</v>
      </c>
      <c r="F207" t="s">
        <v>34</v>
      </c>
      <c r="G207">
        <v>999</v>
      </c>
      <c r="H207" t="s">
        <v>27</v>
      </c>
      <c r="I207" t="s">
        <v>606</v>
      </c>
      <c r="J207" t="s">
        <v>607</v>
      </c>
      <c r="K207" t="s">
        <v>508</v>
      </c>
      <c r="L207" t="s">
        <v>465</v>
      </c>
      <c r="M207" t="s">
        <v>444</v>
      </c>
    </row>
    <row r="208" spans="1:13" hidden="1" x14ac:dyDescent="0.35">
      <c r="A208" s="45">
        <v>46053</v>
      </c>
      <c r="B208" t="s">
        <v>19</v>
      </c>
      <c r="C208" t="s">
        <v>26</v>
      </c>
      <c r="D208" t="s">
        <v>58</v>
      </c>
      <c r="E208" t="s">
        <v>58</v>
      </c>
      <c r="F208" t="s">
        <v>34</v>
      </c>
      <c r="G208">
        <v>999</v>
      </c>
      <c r="H208" t="s">
        <v>27</v>
      </c>
      <c r="I208" t="s">
        <v>608</v>
      </c>
      <c r="J208" t="s">
        <v>609</v>
      </c>
      <c r="K208" t="s">
        <v>422</v>
      </c>
      <c r="L208" t="s">
        <v>422</v>
      </c>
      <c r="M208" t="s">
        <v>422</v>
      </c>
    </row>
    <row r="209" spans="1:13" hidden="1" x14ac:dyDescent="0.35">
      <c r="A209" s="45">
        <v>46053</v>
      </c>
      <c r="B209" t="s">
        <v>19</v>
      </c>
      <c r="C209" t="s">
        <v>42</v>
      </c>
      <c r="D209" t="s">
        <v>58</v>
      </c>
      <c r="E209" t="s">
        <v>58</v>
      </c>
      <c r="F209" t="s">
        <v>34</v>
      </c>
      <c r="G209">
        <v>999</v>
      </c>
      <c r="H209" t="s">
        <v>27</v>
      </c>
      <c r="I209" t="s">
        <v>610</v>
      </c>
      <c r="J209" t="s">
        <v>611</v>
      </c>
      <c r="K209" t="s">
        <v>473</v>
      </c>
      <c r="L209" t="s">
        <v>612</v>
      </c>
      <c r="M209" t="s">
        <v>422</v>
      </c>
    </row>
    <row r="210" spans="1:13" hidden="1" x14ac:dyDescent="0.35">
      <c r="A210" s="45">
        <v>46053</v>
      </c>
      <c r="B210" t="s">
        <v>19</v>
      </c>
      <c r="C210" t="s">
        <v>18</v>
      </c>
      <c r="D210" t="s">
        <v>58</v>
      </c>
      <c r="E210" t="s">
        <v>58</v>
      </c>
      <c r="F210" t="s">
        <v>34</v>
      </c>
      <c r="G210">
        <v>999</v>
      </c>
      <c r="H210" t="s">
        <v>27</v>
      </c>
      <c r="I210" t="s">
        <v>613</v>
      </c>
      <c r="J210" t="s">
        <v>614</v>
      </c>
      <c r="K210" t="s">
        <v>615</v>
      </c>
      <c r="L210" t="s">
        <v>616</v>
      </c>
      <c r="M210" t="s">
        <v>517</v>
      </c>
    </row>
    <row r="211" spans="1:13" hidden="1" x14ac:dyDescent="0.35">
      <c r="A211" s="45">
        <v>46053</v>
      </c>
      <c r="B211" t="s">
        <v>19</v>
      </c>
      <c r="C211" t="s">
        <v>48</v>
      </c>
      <c r="D211" t="s">
        <v>58</v>
      </c>
      <c r="E211" t="s">
        <v>58</v>
      </c>
      <c r="F211" t="s">
        <v>34</v>
      </c>
      <c r="G211">
        <v>999</v>
      </c>
      <c r="H211" t="s">
        <v>27</v>
      </c>
      <c r="I211" t="s">
        <v>484</v>
      </c>
      <c r="J211" t="s">
        <v>617</v>
      </c>
      <c r="K211" t="s">
        <v>537</v>
      </c>
      <c r="L211" t="s">
        <v>586</v>
      </c>
      <c r="M211" t="s">
        <v>422</v>
      </c>
    </row>
    <row r="212" spans="1:13" hidden="1" x14ac:dyDescent="0.35">
      <c r="A212" s="45">
        <v>46053</v>
      </c>
      <c r="B212" t="s">
        <v>43</v>
      </c>
      <c r="C212" t="s">
        <v>46</v>
      </c>
      <c r="D212" t="s">
        <v>58</v>
      </c>
      <c r="E212" t="s">
        <v>58</v>
      </c>
      <c r="F212" t="s">
        <v>392</v>
      </c>
      <c r="G212">
        <v>201</v>
      </c>
      <c r="H212" t="s">
        <v>46</v>
      </c>
      <c r="I212" t="s">
        <v>418</v>
      </c>
      <c r="J212" t="s">
        <v>416</v>
      </c>
      <c r="K212" t="s">
        <v>618</v>
      </c>
      <c r="L212" t="s">
        <v>415</v>
      </c>
      <c r="M212" t="s">
        <v>418</v>
      </c>
    </row>
    <row r="213" spans="1:13" hidden="1" x14ac:dyDescent="0.35">
      <c r="A213" s="45">
        <v>46053</v>
      </c>
      <c r="B213" t="s">
        <v>43</v>
      </c>
      <c r="C213" t="s">
        <v>47</v>
      </c>
      <c r="D213" t="s">
        <v>58</v>
      </c>
      <c r="E213" t="s">
        <v>58</v>
      </c>
      <c r="F213" t="s">
        <v>392</v>
      </c>
      <c r="G213">
        <v>201</v>
      </c>
      <c r="H213" t="s">
        <v>46</v>
      </c>
      <c r="I213" t="s">
        <v>619</v>
      </c>
      <c r="J213" t="s">
        <v>620</v>
      </c>
      <c r="K213" t="s">
        <v>621</v>
      </c>
      <c r="L213" t="s">
        <v>422</v>
      </c>
      <c r="M213" t="s">
        <v>422</v>
      </c>
    </row>
    <row r="214" spans="1:13" hidden="1" x14ac:dyDescent="0.35">
      <c r="A214" s="45">
        <v>46053</v>
      </c>
      <c r="B214" t="s">
        <v>43</v>
      </c>
      <c r="C214" t="s">
        <v>42</v>
      </c>
      <c r="D214" t="s">
        <v>58</v>
      </c>
      <c r="E214" t="s">
        <v>58</v>
      </c>
      <c r="F214" t="s">
        <v>392</v>
      </c>
      <c r="G214">
        <v>201</v>
      </c>
      <c r="H214" t="s">
        <v>46</v>
      </c>
      <c r="I214" t="s">
        <v>571</v>
      </c>
      <c r="J214" t="s">
        <v>497</v>
      </c>
      <c r="K214" t="s">
        <v>622</v>
      </c>
      <c r="L214" t="s">
        <v>623</v>
      </c>
      <c r="M214" t="s">
        <v>422</v>
      </c>
    </row>
    <row r="215" spans="1:13" hidden="1" x14ac:dyDescent="0.35">
      <c r="A215" s="45">
        <v>46053</v>
      </c>
      <c r="B215" t="s">
        <v>43</v>
      </c>
      <c r="C215" t="s">
        <v>18</v>
      </c>
      <c r="D215" t="s">
        <v>58</v>
      </c>
      <c r="E215" t="s">
        <v>58</v>
      </c>
      <c r="F215" t="s">
        <v>392</v>
      </c>
      <c r="G215">
        <v>201</v>
      </c>
      <c r="H215" t="s">
        <v>46</v>
      </c>
      <c r="I215" t="s">
        <v>624</v>
      </c>
      <c r="J215" t="s">
        <v>624</v>
      </c>
      <c r="K215" t="s">
        <v>625</v>
      </c>
      <c r="L215" t="s">
        <v>524</v>
      </c>
      <c r="M215" t="s">
        <v>626</v>
      </c>
    </row>
    <row r="216" spans="1:13" hidden="1" x14ac:dyDescent="0.35">
      <c r="A216" s="45">
        <v>46053</v>
      </c>
      <c r="B216" t="s">
        <v>43</v>
      </c>
      <c r="C216" t="s">
        <v>48</v>
      </c>
      <c r="D216" t="s">
        <v>58</v>
      </c>
      <c r="E216" t="s">
        <v>58</v>
      </c>
      <c r="F216" t="s">
        <v>392</v>
      </c>
      <c r="G216">
        <v>201</v>
      </c>
      <c r="H216" t="s">
        <v>46</v>
      </c>
      <c r="I216" s="37" t="s">
        <v>627</v>
      </c>
      <c r="J216" s="38" t="s">
        <v>628</v>
      </c>
      <c r="K216" s="38" t="s">
        <v>629</v>
      </c>
      <c r="L216" s="38" t="s">
        <v>630</v>
      </c>
      <c r="M216" s="38" t="s">
        <v>422</v>
      </c>
    </row>
    <row r="217" spans="1:13" hidden="1" x14ac:dyDescent="0.35">
      <c r="A217" s="45">
        <v>46053</v>
      </c>
      <c r="B217" t="s">
        <v>43</v>
      </c>
      <c r="C217" t="s">
        <v>46</v>
      </c>
      <c r="D217" t="s">
        <v>58</v>
      </c>
      <c r="E217" t="s">
        <v>58</v>
      </c>
      <c r="F217" t="s">
        <v>392</v>
      </c>
      <c r="G217">
        <v>202</v>
      </c>
      <c r="H217" t="s">
        <v>47</v>
      </c>
      <c r="I217" s="38" t="s">
        <v>450</v>
      </c>
      <c r="J217" s="38" t="s">
        <v>450</v>
      </c>
      <c r="K217" s="38" t="s">
        <v>631</v>
      </c>
      <c r="L217" t="s">
        <v>422</v>
      </c>
      <c r="M217" t="s">
        <v>422</v>
      </c>
    </row>
    <row r="218" spans="1:13" hidden="1" x14ac:dyDescent="0.35">
      <c r="A218" s="45">
        <v>46053</v>
      </c>
      <c r="B218" t="s">
        <v>43</v>
      </c>
      <c r="C218" t="s">
        <v>47</v>
      </c>
      <c r="D218" t="s">
        <v>58</v>
      </c>
      <c r="E218" t="s">
        <v>58</v>
      </c>
      <c r="F218" t="s">
        <v>392</v>
      </c>
      <c r="G218">
        <v>202</v>
      </c>
      <c r="H218" t="s">
        <v>47</v>
      </c>
      <c r="I218" s="37" t="s">
        <v>632</v>
      </c>
      <c r="J218" s="38" t="s">
        <v>633</v>
      </c>
      <c r="K218" s="38" t="s">
        <v>634</v>
      </c>
      <c r="L218" s="38" t="s">
        <v>635</v>
      </c>
      <c r="M218" t="s">
        <v>636</v>
      </c>
    </row>
    <row r="219" spans="1:13" hidden="1" x14ac:dyDescent="0.35">
      <c r="A219" s="45">
        <v>46053</v>
      </c>
      <c r="B219" t="s">
        <v>43</v>
      </c>
      <c r="C219" t="s">
        <v>42</v>
      </c>
      <c r="D219" t="s">
        <v>58</v>
      </c>
      <c r="E219" t="s">
        <v>58</v>
      </c>
      <c r="F219" t="s">
        <v>392</v>
      </c>
      <c r="G219">
        <v>202</v>
      </c>
      <c r="H219" t="s">
        <v>47</v>
      </c>
      <c r="I219" s="38" t="s">
        <v>445</v>
      </c>
      <c r="J219" s="38" t="s">
        <v>422</v>
      </c>
      <c r="K219" s="37" t="s">
        <v>637</v>
      </c>
      <c r="L219" s="38" t="s">
        <v>422</v>
      </c>
      <c r="M219" s="38" t="s">
        <v>422</v>
      </c>
    </row>
    <row r="220" spans="1:13" hidden="1" x14ac:dyDescent="0.35">
      <c r="A220" s="45">
        <v>46053</v>
      </c>
      <c r="B220" t="s">
        <v>43</v>
      </c>
      <c r="C220" t="s">
        <v>18</v>
      </c>
      <c r="D220" t="s">
        <v>58</v>
      </c>
      <c r="E220" t="s">
        <v>58</v>
      </c>
      <c r="F220" t="s">
        <v>392</v>
      </c>
      <c r="G220">
        <v>202</v>
      </c>
      <c r="H220" t="s">
        <v>47</v>
      </c>
      <c r="I220" s="37" t="s">
        <v>638</v>
      </c>
      <c r="J220" s="38" t="s">
        <v>638</v>
      </c>
      <c r="K220" s="38" t="s">
        <v>639</v>
      </c>
      <c r="L220" s="38" t="s">
        <v>640</v>
      </c>
      <c r="M220" t="s">
        <v>641</v>
      </c>
    </row>
    <row r="221" spans="1:13" hidden="1" x14ac:dyDescent="0.35">
      <c r="A221" s="45">
        <v>46053</v>
      </c>
      <c r="B221" t="s">
        <v>43</v>
      </c>
      <c r="C221" t="s">
        <v>48</v>
      </c>
      <c r="D221" t="s">
        <v>58</v>
      </c>
      <c r="E221" t="s">
        <v>58</v>
      </c>
      <c r="F221" t="s">
        <v>392</v>
      </c>
      <c r="G221">
        <v>202</v>
      </c>
      <c r="H221" t="s">
        <v>47</v>
      </c>
      <c r="I221" s="38" t="s">
        <v>443</v>
      </c>
      <c r="J221" s="38" t="s">
        <v>422</v>
      </c>
      <c r="K221" s="38" t="s">
        <v>642</v>
      </c>
      <c r="L221" t="s">
        <v>422</v>
      </c>
      <c r="M221" t="s">
        <v>422</v>
      </c>
    </row>
    <row r="222" spans="1:13" hidden="1" x14ac:dyDescent="0.35">
      <c r="A222" s="45">
        <v>46053</v>
      </c>
      <c r="B222" t="s">
        <v>43</v>
      </c>
      <c r="C222" t="s">
        <v>46</v>
      </c>
      <c r="D222" t="s">
        <v>58</v>
      </c>
      <c r="E222" t="s">
        <v>58</v>
      </c>
      <c r="F222" t="s">
        <v>392</v>
      </c>
      <c r="G222">
        <v>203</v>
      </c>
      <c r="H222" t="s">
        <v>42</v>
      </c>
      <c r="I222" s="38" t="s">
        <v>643</v>
      </c>
      <c r="J222" s="38" t="s">
        <v>643</v>
      </c>
      <c r="K222" s="38" t="s">
        <v>644</v>
      </c>
      <c r="L222" s="38" t="s">
        <v>422</v>
      </c>
      <c r="M222" s="37" t="s">
        <v>422</v>
      </c>
    </row>
    <row r="223" spans="1:13" hidden="1" x14ac:dyDescent="0.35">
      <c r="A223" s="45">
        <v>46053</v>
      </c>
      <c r="B223" t="s">
        <v>43</v>
      </c>
      <c r="C223" t="s">
        <v>47</v>
      </c>
      <c r="D223" t="s">
        <v>58</v>
      </c>
      <c r="E223" t="s">
        <v>58</v>
      </c>
      <c r="F223" t="s">
        <v>392</v>
      </c>
      <c r="G223">
        <v>203</v>
      </c>
      <c r="H223" t="s">
        <v>42</v>
      </c>
      <c r="I223" s="38" t="s">
        <v>497</v>
      </c>
      <c r="J223" t="s">
        <v>422</v>
      </c>
      <c r="K223" s="38" t="s">
        <v>645</v>
      </c>
      <c r="L223" t="s">
        <v>422</v>
      </c>
      <c r="M223" t="s">
        <v>422</v>
      </c>
    </row>
    <row r="224" spans="1:13" hidden="1" x14ac:dyDescent="0.35">
      <c r="A224" s="45">
        <v>46053</v>
      </c>
      <c r="B224" t="s">
        <v>43</v>
      </c>
      <c r="C224" t="s">
        <v>42</v>
      </c>
      <c r="D224" t="s">
        <v>58</v>
      </c>
      <c r="E224" t="s">
        <v>58</v>
      </c>
      <c r="F224" t="s">
        <v>392</v>
      </c>
      <c r="G224">
        <v>203</v>
      </c>
      <c r="H224" t="s">
        <v>42</v>
      </c>
      <c r="I224" s="38" t="s">
        <v>646</v>
      </c>
      <c r="J224" s="38" t="s">
        <v>647</v>
      </c>
      <c r="K224" s="38" t="s">
        <v>648</v>
      </c>
      <c r="L224" s="38" t="s">
        <v>649</v>
      </c>
      <c r="M224" s="37" t="s">
        <v>650</v>
      </c>
    </row>
    <row r="225" spans="1:13" hidden="1" x14ac:dyDescent="0.35">
      <c r="A225" s="45">
        <v>46053</v>
      </c>
      <c r="B225" t="s">
        <v>43</v>
      </c>
      <c r="C225" t="s">
        <v>18</v>
      </c>
      <c r="D225" t="s">
        <v>58</v>
      </c>
      <c r="E225" t="s">
        <v>58</v>
      </c>
      <c r="F225" t="s">
        <v>392</v>
      </c>
      <c r="G225">
        <v>203</v>
      </c>
      <c r="H225" t="s">
        <v>42</v>
      </c>
      <c r="I225" s="38" t="s">
        <v>442</v>
      </c>
      <c r="J225" t="s">
        <v>442</v>
      </c>
      <c r="K225" s="38" t="s">
        <v>651</v>
      </c>
      <c r="L225" t="s">
        <v>627</v>
      </c>
      <c r="M225" t="s">
        <v>652</v>
      </c>
    </row>
    <row r="226" spans="1:13" hidden="1" x14ac:dyDescent="0.35">
      <c r="A226" s="45">
        <v>46053</v>
      </c>
      <c r="B226" t="s">
        <v>43</v>
      </c>
      <c r="C226" t="s">
        <v>48</v>
      </c>
      <c r="D226" t="s">
        <v>58</v>
      </c>
      <c r="E226" t="s">
        <v>58</v>
      </c>
      <c r="F226" t="s">
        <v>392</v>
      </c>
      <c r="G226">
        <v>203</v>
      </c>
      <c r="H226" t="s">
        <v>42</v>
      </c>
      <c r="I226" s="38" t="s">
        <v>443</v>
      </c>
      <c r="J226" s="38" t="s">
        <v>422</v>
      </c>
      <c r="K226" s="38" t="s">
        <v>642</v>
      </c>
      <c r="L226" t="s">
        <v>422</v>
      </c>
      <c r="M226" t="s">
        <v>422</v>
      </c>
    </row>
    <row r="227" spans="1:13" hidden="1" x14ac:dyDescent="0.35">
      <c r="A227" s="45">
        <v>46053</v>
      </c>
      <c r="B227" t="s">
        <v>43</v>
      </c>
      <c r="C227" t="s">
        <v>46</v>
      </c>
      <c r="D227" t="s">
        <v>58</v>
      </c>
      <c r="E227" t="s">
        <v>58</v>
      </c>
      <c r="F227" t="s">
        <v>392</v>
      </c>
      <c r="G227">
        <v>204</v>
      </c>
      <c r="H227" t="s">
        <v>48</v>
      </c>
      <c r="I227" s="38" t="s">
        <v>439</v>
      </c>
      <c r="J227" t="s">
        <v>439</v>
      </c>
      <c r="K227" s="37" t="s">
        <v>597</v>
      </c>
      <c r="L227" t="s">
        <v>445</v>
      </c>
      <c r="M227" t="s">
        <v>422</v>
      </c>
    </row>
    <row r="228" spans="1:13" hidden="1" x14ac:dyDescent="0.35">
      <c r="A228" s="45">
        <v>46053</v>
      </c>
      <c r="B228" t="s">
        <v>43</v>
      </c>
      <c r="C228" t="s">
        <v>47</v>
      </c>
      <c r="D228" t="s">
        <v>58</v>
      </c>
      <c r="E228" t="s">
        <v>58</v>
      </c>
      <c r="F228" t="s">
        <v>392</v>
      </c>
      <c r="G228">
        <v>204</v>
      </c>
      <c r="H228" t="s">
        <v>48</v>
      </c>
      <c r="I228" s="37" t="s">
        <v>497</v>
      </c>
      <c r="J228" s="38" t="s">
        <v>422</v>
      </c>
      <c r="K228" s="38" t="s">
        <v>653</v>
      </c>
      <c r="L228" s="38" t="s">
        <v>422</v>
      </c>
      <c r="M228" s="38" t="s">
        <v>422</v>
      </c>
    </row>
    <row r="229" spans="1:13" hidden="1" x14ac:dyDescent="0.35">
      <c r="A229" s="45">
        <v>46053</v>
      </c>
      <c r="B229" t="s">
        <v>43</v>
      </c>
      <c r="C229" t="s">
        <v>42</v>
      </c>
      <c r="D229" t="s">
        <v>58</v>
      </c>
      <c r="E229" t="s">
        <v>58</v>
      </c>
      <c r="F229" t="s">
        <v>392</v>
      </c>
      <c r="G229">
        <v>204</v>
      </c>
      <c r="H229" t="s">
        <v>48</v>
      </c>
      <c r="I229" s="38" t="s">
        <v>445</v>
      </c>
      <c r="J229" s="37" t="s">
        <v>422</v>
      </c>
      <c r="K229" s="38" t="s">
        <v>654</v>
      </c>
      <c r="L229" s="38" t="s">
        <v>422</v>
      </c>
      <c r="M229" s="38" t="s">
        <v>422</v>
      </c>
    </row>
    <row r="230" spans="1:13" hidden="1" x14ac:dyDescent="0.35">
      <c r="A230" s="45">
        <v>46053</v>
      </c>
      <c r="B230" t="s">
        <v>43</v>
      </c>
      <c r="C230" t="s">
        <v>18</v>
      </c>
      <c r="D230" t="s">
        <v>58</v>
      </c>
      <c r="E230" t="s">
        <v>58</v>
      </c>
      <c r="F230" t="s">
        <v>392</v>
      </c>
      <c r="G230">
        <v>204</v>
      </c>
      <c r="H230" t="s">
        <v>48</v>
      </c>
      <c r="I230" s="38" t="s">
        <v>639</v>
      </c>
      <c r="J230" t="s">
        <v>639</v>
      </c>
      <c r="K230" s="38" t="s">
        <v>652</v>
      </c>
      <c r="L230" t="s">
        <v>655</v>
      </c>
      <c r="M230" t="s">
        <v>568</v>
      </c>
    </row>
    <row r="231" spans="1:13" hidden="1" x14ac:dyDescent="0.35">
      <c r="A231" s="45">
        <v>46053</v>
      </c>
      <c r="B231" t="s">
        <v>43</v>
      </c>
      <c r="C231" t="s">
        <v>48</v>
      </c>
      <c r="D231" t="s">
        <v>58</v>
      </c>
      <c r="E231" t="s">
        <v>58</v>
      </c>
      <c r="F231" t="s">
        <v>392</v>
      </c>
      <c r="G231">
        <v>204</v>
      </c>
      <c r="H231" t="s">
        <v>48</v>
      </c>
      <c r="I231" s="38" t="s">
        <v>656</v>
      </c>
      <c r="J231" s="38" t="s">
        <v>657</v>
      </c>
      <c r="K231" s="38" t="s">
        <v>658</v>
      </c>
      <c r="L231" s="38" t="s">
        <v>659</v>
      </c>
      <c r="M231" t="s">
        <v>660</v>
      </c>
    </row>
    <row r="232" spans="1:13" hidden="1" x14ac:dyDescent="0.35">
      <c r="A232" s="45">
        <v>46053</v>
      </c>
      <c r="B232" t="s">
        <v>43</v>
      </c>
      <c r="C232" t="s">
        <v>46</v>
      </c>
      <c r="D232" t="s">
        <v>58</v>
      </c>
      <c r="E232" t="s">
        <v>58</v>
      </c>
      <c r="F232" t="s">
        <v>392</v>
      </c>
      <c r="G232">
        <v>205</v>
      </c>
      <c r="H232" t="s">
        <v>661</v>
      </c>
      <c r="I232" s="37" t="s">
        <v>444</v>
      </c>
      <c r="J232" t="s">
        <v>444</v>
      </c>
      <c r="K232" s="38" t="s">
        <v>444</v>
      </c>
      <c r="L232" t="s">
        <v>444</v>
      </c>
      <c r="M232" t="s">
        <v>444</v>
      </c>
    </row>
    <row r="233" spans="1:13" hidden="1" x14ac:dyDescent="0.35">
      <c r="A233" s="45">
        <v>46053</v>
      </c>
      <c r="B233" t="s">
        <v>43</v>
      </c>
      <c r="C233" t="s">
        <v>47</v>
      </c>
      <c r="D233" t="s">
        <v>58</v>
      </c>
      <c r="E233" t="s">
        <v>58</v>
      </c>
      <c r="F233" t="s">
        <v>392</v>
      </c>
      <c r="G233">
        <v>205</v>
      </c>
      <c r="H233" t="s">
        <v>661</v>
      </c>
      <c r="I233" s="38" t="s">
        <v>444</v>
      </c>
      <c r="J233" t="s">
        <v>444</v>
      </c>
      <c r="K233" s="38" t="s">
        <v>444</v>
      </c>
      <c r="L233" t="s">
        <v>444</v>
      </c>
      <c r="M233" t="s">
        <v>444</v>
      </c>
    </row>
    <row r="234" spans="1:13" hidden="1" x14ac:dyDescent="0.35">
      <c r="A234" s="45">
        <v>46053</v>
      </c>
      <c r="B234" t="s">
        <v>43</v>
      </c>
      <c r="C234" t="s">
        <v>42</v>
      </c>
      <c r="D234" t="s">
        <v>58</v>
      </c>
      <c r="E234" t="s">
        <v>58</v>
      </c>
      <c r="F234" t="s">
        <v>392</v>
      </c>
      <c r="G234">
        <v>205</v>
      </c>
      <c r="H234" t="s">
        <v>661</v>
      </c>
      <c r="I234" s="38" t="s">
        <v>444</v>
      </c>
      <c r="J234" s="38" t="s">
        <v>444</v>
      </c>
      <c r="K234" s="38" t="s">
        <v>444</v>
      </c>
      <c r="L234" s="38" t="s">
        <v>444</v>
      </c>
      <c r="M234" s="38" t="s">
        <v>444</v>
      </c>
    </row>
    <row r="235" spans="1:13" hidden="1" x14ac:dyDescent="0.35">
      <c r="A235" s="45">
        <v>46053</v>
      </c>
      <c r="B235" t="s">
        <v>43</v>
      </c>
      <c r="C235" t="s">
        <v>18</v>
      </c>
      <c r="D235" t="s">
        <v>58</v>
      </c>
      <c r="E235" t="s">
        <v>58</v>
      </c>
      <c r="F235" t="s">
        <v>392</v>
      </c>
      <c r="G235">
        <v>205</v>
      </c>
      <c r="H235" t="s">
        <v>661</v>
      </c>
      <c r="I235" s="38" t="s">
        <v>444</v>
      </c>
      <c r="J235" s="38" t="s">
        <v>444</v>
      </c>
      <c r="K235" s="38" t="s">
        <v>444</v>
      </c>
      <c r="L235" s="38" t="s">
        <v>444</v>
      </c>
      <c r="M235" s="37" t="s">
        <v>444</v>
      </c>
    </row>
    <row r="236" spans="1:13" hidden="1" x14ac:dyDescent="0.35">
      <c r="A236" s="45">
        <v>46053</v>
      </c>
      <c r="B236" t="s">
        <v>43</v>
      </c>
      <c r="C236" t="s">
        <v>48</v>
      </c>
      <c r="D236" t="s">
        <v>58</v>
      </c>
      <c r="E236" t="s">
        <v>58</v>
      </c>
      <c r="F236" t="s">
        <v>392</v>
      </c>
      <c r="G236">
        <v>205</v>
      </c>
      <c r="H236" t="s">
        <v>661</v>
      </c>
      <c r="I236" t="s">
        <v>444</v>
      </c>
      <c r="J236" t="s">
        <v>444</v>
      </c>
      <c r="K236" t="s">
        <v>444</v>
      </c>
      <c r="L236" t="s">
        <v>444</v>
      </c>
      <c r="M236" t="s">
        <v>444</v>
      </c>
    </row>
    <row r="237" spans="1:13" hidden="1" x14ac:dyDescent="0.35">
      <c r="A237" s="45">
        <v>46053</v>
      </c>
      <c r="B237" t="s">
        <v>43</v>
      </c>
      <c r="C237" t="s">
        <v>46</v>
      </c>
      <c r="D237" t="s">
        <v>58</v>
      </c>
      <c r="E237" t="s">
        <v>58</v>
      </c>
      <c r="F237" t="s">
        <v>392</v>
      </c>
      <c r="G237">
        <v>206</v>
      </c>
      <c r="H237" t="s">
        <v>26</v>
      </c>
      <c r="I237" t="s">
        <v>444</v>
      </c>
      <c r="J237" t="s">
        <v>444</v>
      </c>
      <c r="K237" t="s">
        <v>444</v>
      </c>
      <c r="L237" t="s">
        <v>444</v>
      </c>
      <c r="M237" t="s">
        <v>444</v>
      </c>
    </row>
    <row r="238" spans="1:13" hidden="1" x14ac:dyDescent="0.35">
      <c r="A238" s="45">
        <v>46053</v>
      </c>
      <c r="B238" t="s">
        <v>43</v>
      </c>
      <c r="C238" t="s">
        <v>47</v>
      </c>
      <c r="D238" t="s">
        <v>58</v>
      </c>
      <c r="E238" t="s">
        <v>58</v>
      </c>
      <c r="F238" t="s">
        <v>392</v>
      </c>
      <c r="G238">
        <v>206</v>
      </c>
      <c r="H238" t="s">
        <v>26</v>
      </c>
      <c r="I238" t="s">
        <v>444</v>
      </c>
      <c r="J238" t="s">
        <v>444</v>
      </c>
      <c r="K238" t="s">
        <v>444</v>
      </c>
      <c r="L238" t="s">
        <v>444</v>
      </c>
      <c r="M238" t="s">
        <v>444</v>
      </c>
    </row>
    <row r="239" spans="1:13" hidden="1" x14ac:dyDescent="0.35">
      <c r="A239" s="45">
        <v>46053</v>
      </c>
      <c r="B239" t="s">
        <v>43</v>
      </c>
      <c r="C239" t="s">
        <v>42</v>
      </c>
      <c r="D239" t="s">
        <v>58</v>
      </c>
      <c r="E239" t="s">
        <v>58</v>
      </c>
      <c r="F239" t="s">
        <v>392</v>
      </c>
      <c r="G239">
        <v>206</v>
      </c>
      <c r="H239" t="s">
        <v>26</v>
      </c>
      <c r="I239" t="s">
        <v>444</v>
      </c>
      <c r="J239" t="s">
        <v>444</v>
      </c>
      <c r="K239" t="s">
        <v>444</v>
      </c>
      <c r="L239" t="s">
        <v>444</v>
      </c>
      <c r="M239" t="s">
        <v>444</v>
      </c>
    </row>
    <row r="240" spans="1:13" hidden="1" x14ac:dyDescent="0.35">
      <c r="A240" s="45">
        <v>46053</v>
      </c>
      <c r="B240" t="s">
        <v>43</v>
      </c>
      <c r="C240" t="s">
        <v>18</v>
      </c>
      <c r="D240" t="s">
        <v>58</v>
      </c>
      <c r="E240" t="s">
        <v>58</v>
      </c>
      <c r="F240" t="s">
        <v>392</v>
      </c>
      <c r="G240">
        <v>206</v>
      </c>
      <c r="H240" t="s">
        <v>26</v>
      </c>
      <c r="I240" t="s">
        <v>444</v>
      </c>
      <c r="J240" t="s">
        <v>444</v>
      </c>
      <c r="K240" t="s">
        <v>444</v>
      </c>
      <c r="L240" t="s">
        <v>444</v>
      </c>
      <c r="M240" t="s">
        <v>444</v>
      </c>
    </row>
    <row r="241" spans="1:13" hidden="1" x14ac:dyDescent="0.35">
      <c r="A241" s="45">
        <v>46053</v>
      </c>
      <c r="B241" t="s">
        <v>43</v>
      </c>
      <c r="C241" t="s">
        <v>48</v>
      </c>
      <c r="D241" t="s">
        <v>58</v>
      </c>
      <c r="E241" t="s">
        <v>58</v>
      </c>
      <c r="F241" t="s">
        <v>392</v>
      </c>
      <c r="G241">
        <v>206</v>
      </c>
      <c r="H241" t="s">
        <v>26</v>
      </c>
      <c r="I241" t="s">
        <v>444</v>
      </c>
      <c r="J241" t="s">
        <v>444</v>
      </c>
      <c r="K241" t="s">
        <v>444</v>
      </c>
      <c r="L241" t="s">
        <v>444</v>
      </c>
      <c r="M241" t="s">
        <v>444</v>
      </c>
    </row>
    <row r="242" spans="1:13" hidden="1" x14ac:dyDescent="0.35">
      <c r="A242" s="45">
        <v>46053</v>
      </c>
      <c r="B242" t="s">
        <v>43</v>
      </c>
      <c r="C242" t="s">
        <v>46</v>
      </c>
      <c r="D242" t="s">
        <v>58</v>
      </c>
      <c r="E242" t="s">
        <v>58</v>
      </c>
      <c r="F242" t="s">
        <v>392</v>
      </c>
      <c r="G242">
        <v>999</v>
      </c>
      <c r="H242" t="s">
        <v>27</v>
      </c>
      <c r="I242" t="s">
        <v>662</v>
      </c>
      <c r="J242" t="s">
        <v>663</v>
      </c>
      <c r="K242" t="s">
        <v>664</v>
      </c>
      <c r="L242" t="s">
        <v>665</v>
      </c>
      <c r="M242" t="s">
        <v>666</v>
      </c>
    </row>
    <row r="243" spans="1:13" hidden="1" x14ac:dyDescent="0.35">
      <c r="A243" s="45">
        <v>46053</v>
      </c>
      <c r="B243" t="s">
        <v>43</v>
      </c>
      <c r="C243" t="s">
        <v>47</v>
      </c>
      <c r="D243" t="s">
        <v>58</v>
      </c>
      <c r="E243" t="s">
        <v>58</v>
      </c>
      <c r="F243" t="s">
        <v>392</v>
      </c>
      <c r="G243">
        <v>999</v>
      </c>
      <c r="H243" t="s">
        <v>27</v>
      </c>
      <c r="I243" t="s">
        <v>667</v>
      </c>
      <c r="J243" t="s">
        <v>668</v>
      </c>
      <c r="K243" t="s">
        <v>669</v>
      </c>
      <c r="L243" t="s">
        <v>670</v>
      </c>
      <c r="M243" t="s">
        <v>473</v>
      </c>
    </row>
    <row r="244" spans="1:13" hidden="1" x14ac:dyDescent="0.35">
      <c r="A244" s="45">
        <v>46053</v>
      </c>
      <c r="B244" t="s">
        <v>43</v>
      </c>
      <c r="C244" t="s">
        <v>42</v>
      </c>
      <c r="D244" t="s">
        <v>58</v>
      </c>
      <c r="E244" t="s">
        <v>58</v>
      </c>
      <c r="F244" t="s">
        <v>392</v>
      </c>
      <c r="G244">
        <v>999</v>
      </c>
      <c r="H244" t="s">
        <v>27</v>
      </c>
      <c r="I244" t="s">
        <v>671</v>
      </c>
      <c r="J244" t="s">
        <v>672</v>
      </c>
      <c r="K244" t="s">
        <v>673</v>
      </c>
      <c r="L244" t="s">
        <v>674</v>
      </c>
      <c r="M244" t="s">
        <v>675</v>
      </c>
    </row>
    <row r="245" spans="1:13" hidden="1" x14ac:dyDescent="0.35">
      <c r="A245" s="45">
        <v>46053</v>
      </c>
      <c r="B245" t="s">
        <v>43</v>
      </c>
      <c r="C245" t="s">
        <v>18</v>
      </c>
      <c r="D245" t="s">
        <v>58</v>
      </c>
      <c r="E245" t="s">
        <v>58</v>
      </c>
      <c r="F245" t="s">
        <v>392</v>
      </c>
      <c r="G245">
        <v>999</v>
      </c>
      <c r="H245" t="s">
        <v>27</v>
      </c>
      <c r="I245" t="s">
        <v>676</v>
      </c>
      <c r="J245" t="s">
        <v>677</v>
      </c>
      <c r="K245" t="s">
        <v>678</v>
      </c>
      <c r="L245" t="s">
        <v>679</v>
      </c>
      <c r="M245" t="s">
        <v>680</v>
      </c>
    </row>
    <row r="246" spans="1:13" hidden="1" x14ac:dyDescent="0.35">
      <c r="A246" s="45">
        <v>46053</v>
      </c>
      <c r="B246" t="s">
        <v>43</v>
      </c>
      <c r="C246" t="s">
        <v>48</v>
      </c>
      <c r="D246" t="s">
        <v>58</v>
      </c>
      <c r="E246" t="s">
        <v>58</v>
      </c>
      <c r="F246" t="s">
        <v>392</v>
      </c>
      <c r="G246">
        <v>999</v>
      </c>
      <c r="H246" t="s">
        <v>27</v>
      </c>
      <c r="I246" s="38" t="s">
        <v>681</v>
      </c>
      <c r="J246" s="38" t="s">
        <v>682</v>
      </c>
      <c r="K246" s="38" t="s">
        <v>683</v>
      </c>
      <c r="L246" s="38" t="s">
        <v>684</v>
      </c>
      <c r="M246" t="s">
        <v>468</v>
      </c>
    </row>
    <row r="247" spans="1:13" hidden="1" x14ac:dyDescent="0.35">
      <c r="A247" s="45">
        <v>46053</v>
      </c>
      <c r="B247" t="s">
        <v>43</v>
      </c>
      <c r="C247" t="s">
        <v>46</v>
      </c>
      <c r="D247" t="s">
        <v>58</v>
      </c>
      <c r="E247" t="s">
        <v>58</v>
      </c>
      <c r="F247" t="s">
        <v>35</v>
      </c>
      <c r="G247">
        <v>201</v>
      </c>
      <c r="H247" t="s">
        <v>46</v>
      </c>
      <c r="I247" s="38" t="s">
        <v>418</v>
      </c>
      <c r="J247" t="s">
        <v>416</v>
      </c>
      <c r="K247" t="s">
        <v>685</v>
      </c>
      <c r="L247" t="s">
        <v>686</v>
      </c>
      <c r="M247" t="s">
        <v>421</v>
      </c>
    </row>
    <row r="248" spans="1:13" hidden="1" x14ac:dyDescent="0.35">
      <c r="A248" s="45">
        <v>46053</v>
      </c>
      <c r="B248" t="s">
        <v>43</v>
      </c>
      <c r="C248" t="s">
        <v>47</v>
      </c>
      <c r="D248" t="s">
        <v>58</v>
      </c>
      <c r="E248" t="s">
        <v>58</v>
      </c>
      <c r="F248" t="s">
        <v>35</v>
      </c>
      <c r="G248">
        <v>201</v>
      </c>
      <c r="H248" t="s">
        <v>46</v>
      </c>
      <c r="I248" s="38" t="s">
        <v>644</v>
      </c>
      <c r="J248" t="s">
        <v>422</v>
      </c>
      <c r="K248" t="s">
        <v>422</v>
      </c>
      <c r="L248" t="s">
        <v>422</v>
      </c>
      <c r="M248" t="s">
        <v>444</v>
      </c>
    </row>
    <row r="249" spans="1:13" hidden="1" x14ac:dyDescent="0.35">
      <c r="A249" s="45">
        <v>46053</v>
      </c>
      <c r="B249" t="s">
        <v>43</v>
      </c>
      <c r="C249" t="s">
        <v>42</v>
      </c>
      <c r="D249" t="s">
        <v>58</v>
      </c>
      <c r="E249" t="s">
        <v>58</v>
      </c>
      <c r="F249" t="s">
        <v>35</v>
      </c>
      <c r="G249">
        <v>201</v>
      </c>
      <c r="H249" t="s">
        <v>46</v>
      </c>
      <c r="I249" s="38" t="s">
        <v>687</v>
      </c>
      <c r="J249" s="38" t="s">
        <v>422</v>
      </c>
      <c r="K249" s="38" t="s">
        <v>422</v>
      </c>
      <c r="L249" s="37" t="s">
        <v>422</v>
      </c>
      <c r="M249" s="38" t="s">
        <v>444</v>
      </c>
    </row>
    <row r="250" spans="1:13" hidden="1" x14ac:dyDescent="0.35">
      <c r="A250" s="45">
        <v>46053</v>
      </c>
      <c r="B250" t="s">
        <v>43</v>
      </c>
      <c r="C250" t="s">
        <v>18</v>
      </c>
      <c r="D250" t="s">
        <v>58</v>
      </c>
      <c r="E250" t="s">
        <v>58</v>
      </c>
      <c r="F250" t="s">
        <v>35</v>
      </c>
      <c r="G250">
        <v>201</v>
      </c>
      <c r="H250" t="s">
        <v>46</v>
      </c>
      <c r="I250" s="38" t="s">
        <v>688</v>
      </c>
      <c r="J250" t="s">
        <v>624</v>
      </c>
      <c r="K250" t="s">
        <v>689</v>
      </c>
      <c r="L250" t="s">
        <v>690</v>
      </c>
      <c r="M250" t="s">
        <v>691</v>
      </c>
    </row>
    <row r="251" spans="1:13" hidden="1" x14ac:dyDescent="0.35">
      <c r="A251" s="45">
        <v>46053</v>
      </c>
      <c r="B251" t="s">
        <v>43</v>
      </c>
      <c r="C251" t="s">
        <v>48</v>
      </c>
      <c r="D251" t="s">
        <v>58</v>
      </c>
      <c r="E251" t="s">
        <v>58</v>
      </c>
      <c r="F251" t="s">
        <v>35</v>
      </c>
      <c r="G251">
        <v>201</v>
      </c>
      <c r="H251" t="s">
        <v>46</v>
      </c>
      <c r="I251" s="38" t="s">
        <v>692</v>
      </c>
      <c r="J251" t="s">
        <v>693</v>
      </c>
      <c r="K251" t="s">
        <v>422</v>
      </c>
      <c r="L251" t="s">
        <v>422</v>
      </c>
      <c r="M251" t="s">
        <v>444</v>
      </c>
    </row>
    <row r="252" spans="1:13" hidden="1" x14ac:dyDescent="0.35">
      <c r="A252" s="45">
        <v>46053</v>
      </c>
      <c r="B252" t="s">
        <v>43</v>
      </c>
      <c r="C252" t="s">
        <v>46</v>
      </c>
      <c r="D252" t="s">
        <v>58</v>
      </c>
      <c r="E252" t="s">
        <v>58</v>
      </c>
      <c r="F252" t="s">
        <v>35</v>
      </c>
      <c r="G252">
        <v>202</v>
      </c>
      <c r="H252" t="s">
        <v>47</v>
      </c>
      <c r="I252" s="38" t="s">
        <v>450</v>
      </c>
      <c r="J252" s="38" t="s">
        <v>422</v>
      </c>
      <c r="K252" t="s">
        <v>422</v>
      </c>
      <c r="L252" s="37" t="s">
        <v>422</v>
      </c>
      <c r="M252" t="s">
        <v>444</v>
      </c>
    </row>
    <row r="253" spans="1:13" hidden="1" x14ac:dyDescent="0.35">
      <c r="A253" s="45">
        <v>46053</v>
      </c>
      <c r="B253" t="s">
        <v>43</v>
      </c>
      <c r="C253" t="s">
        <v>47</v>
      </c>
      <c r="D253" t="s">
        <v>58</v>
      </c>
      <c r="E253" t="s">
        <v>58</v>
      </c>
      <c r="F253" t="s">
        <v>35</v>
      </c>
      <c r="G253">
        <v>202</v>
      </c>
      <c r="H253" t="s">
        <v>47</v>
      </c>
      <c r="I253" t="s">
        <v>635</v>
      </c>
      <c r="J253" t="s">
        <v>522</v>
      </c>
      <c r="K253" t="s">
        <v>422</v>
      </c>
      <c r="L253" t="s">
        <v>657</v>
      </c>
      <c r="M253" t="s">
        <v>422</v>
      </c>
    </row>
    <row r="254" spans="1:13" hidden="1" x14ac:dyDescent="0.35">
      <c r="A254" s="45">
        <v>46053</v>
      </c>
      <c r="B254" t="s">
        <v>43</v>
      </c>
      <c r="C254" t="s">
        <v>42</v>
      </c>
      <c r="D254" t="s">
        <v>58</v>
      </c>
      <c r="E254" t="s">
        <v>58</v>
      </c>
      <c r="F254" t="s">
        <v>35</v>
      </c>
      <c r="G254">
        <v>202</v>
      </c>
      <c r="H254" t="s">
        <v>47</v>
      </c>
      <c r="I254" s="38" t="s">
        <v>422</v>
      </c>
      <c r="J254" s="38" t="s">
        <v>422</v>
      </c>
      <c r="K254" t="s">
        <v>422</v>
      </c>
      <c r="L254" s="38" t="s">
        <v>422</v>
      </c>
      <c r="M254" t="s">
        <v>444</v>
      </c>
    </row>
    <row r="255" spans="1:13" hidden="1" x14ac:dyDescent="0.35">
      <c r="A255" s="45">
        <v>46053</v>
      </c>
      <c r="B255" t="s">
        <v>43</v>
      </c>
      <c r="C255" t="s">
        <v>18</v>
      </c>
      <c r="D255" t="s">
        <v>58</v>
      </c>
      <c r="E255" t="s">
        <v>58</v>
      </c>
      <c r="F255" t="s">
        <v>35</v>
      </c>
      <c r="G255">
        <v>202</v>
      </c>
      <c r="H255" t="s">
        <v>47</v>
      </c>
      <c r="I255" t="s">
        <v>639</v>
      </c>
      <c r="J255" t="s">
        <v>694</v>
      </c>
      <c r="K255" t="s">
        <v>422</v>
      </c>
      <c r="L255" t="s">
        <v>572</v>
      </c>
      <c r="M255" t="s">
        <v>422</v>
      </c>
    </row>
    <row r="256" spans="1:13" hidden="1" x14ac:dyDescent="0.35">
      <c r="A256" s="45">
        <v>46053</v>
      </c>
      <c r="B256" t="s">
        <v>43</v>
      </c>
      <c r="C256" t="s">
        <v>48</v>
      </c>
      <c r="D256" t="s">
        <v>58</v>
      </c>
      <c r="E256" t="s">
        <v>58</v>
      </c>
      <c r="F256" t="s">
        <v>35</v>
      </c>
      <c r="G256">
        <v>202</v>
      </c>
      <c r="H256" t="s">
        <v>47</v>
      </c>
      <c r="I256" s="38" t="s">
        <v>422</v>
      </c>
      <c r="J256" t="s">
        <v>444</v>
      </c>
      <c r="K256" t="s">
        <v>422</v>
      </c>
      <c r="L256" t="s">
        <v>422</v>
      </c>
      <c r="M256" t="s">
        <v>444</v>
      </c>
    </row>
    <row r="257" spans="1:13" hidden="1" x14ac:dyDescent="0.35">
      <c r="A257" s="45">
        <v>46053</v>
      </c>
      <c r="B257" t="s">
        <v>43</v>
      </c>
      <c r="C257" t="s">
        <v>46</v>
      </c>
      <c r="D257" t="s">
        <v>58</v>
      </c>
      <c r="E257" t="s">
        <v>58</v>
      </c>
      <c r="F257" t="s">
        <v>35</v>
      </c>
      <c r="G257">
        <v>203</v>
      </c>
      <c r="H257" t="s">
        <v>42</v>
      </c>
      <c r="I257" t="s">
        <v>643</v>
      </c>
      <c r="J257" t="s">
        <v>422</v>
      </c>
      <c r="K257" t="s">
        <v>422</v>
      </c>
      <c r="L257" t="s">
        <v>422</v>
      </c>
      <c r="M257" t="s">
        <v>444</v>
      </c>
    </row>
    <row r="258" spans="1:13" hidden="1" x14ac:dyDescent="0.35">
      <c r="A258" s="45">
        <v>46053</v>
      </c>
      <c r="B258" t="s">
        <v>43</v>
      </c>
      <c r="C258" t="s">
        <v>47</v>
      </c>
      <c r="D258" t="s">
        <v>58</v>
      </c>
      <c r="E258" t="s">
        <v>58</v>
      </c>
      <c r="F258" t="s">
        <v>35</v>
      </c>
      <c r="G258">
        <v>203</v>
      </c>
      <c r="H258" t="s">
        <v>42</v>
      </c>
      <c r="I258" s="37" t="s">
        <v>422</v>
      </c>
      <c r="J258" s="38" t="s">
        <v>422</v>
      </c>
      <c r="K258" s="37" t="s">
        <v>422</v>
      </c>
      <c r="L258" t="s">
        <v>422</v>
      </c>
      <c r="M258" t="s">
        <v>444</v>
      </c>
    </row>
    <row r="259" spans="1:13" hidden="1" x14ac:dyDescent="0.35">
      <c r="A259" s="45">
        <v>46053</v>
      </c>
      <c r="B259" t="s">
        <v>43</v>
      </c>
      <c r="C259" t="s">
        <v>42</v>
      </c>
      <c r="D259" t="s">
        <v>58</v>
      </c>
      <c r="E259" t="s">
        <v>58</v>
      </c>
      <c r="F259" t="s">
        <v>35</v>
      </c>
      <c r="G259">
        <v>203</v>
      </c>
      <c r="H259" t="s">
        <v>42</v>
      </c>
      <c r="I259" s="38" t="s">
        <v>593</v>
      </c>
      <c r="J259" s="38" t="s">
        <v>491</v>
      </c>
      <c r="K259" s="38" t="s">
        <v>422</v>
      </c>
      <c r="L259" s="38" t="s">
        <v>695</v>
      </c>
      <c r="M259" t="s">
        <v>422</v>
      </c>
    </row>
    <row r="260" spans="1:13" hidden="1" x14ac:dyDescent="0.35">
      <c r="A260" s="45">
        <v>46053</v>
      </c>
      <c r="B260" t="s">
        <v>43</v>
      </c>
      <c r="C260" t="s">
        <v>18</v>
      </c>
      <c r="D260" t="s">
        <v>58</v>
      </c>
      <c r="E260" t="s">
        <v>58</v>
      </c>
      <c r="F260" t="s">
        <v>35</v>
      </c>
      <c r="G260">
        <v>203</v>
      </c>
      <c r="H260" t="s">
        <v>42</v>
      </c>
      <c r="I260" t="s">
        <v>696</v>
      </c>
      <c r="J260" t="s">
        <v>697</v>
      </c>
      <c r="K260" t="s">
        <v>698</v>
      </c>
      <c r="L260" t="s">
        <v>699</v>
      </c>
      <c r="M260" t="s">
        <v>422</v>
      </c>
    </row>
    <row r="261" spans="1:13" hidden="1" x14ac:dyDescent="0.35">
      <c r="A261" s="45">
        <v>46053</v>
      </c>
      <c r="B261" t="s">
        <v>43</v>
      </c>
      <c r="C261" t="s">
        <v>48</v>
      </c>
      <c r="D261" t="s">
        <v>58</v>
      </c>
      <c r="E261" t="s">
        <v>58</v>
      </c>
      <c r="F261" t="s">
        <v>35</v>
      </c>
      <c r="G261">
        <v>203</v>
      </c>
      <c r="H261" t="s">
        <v>42</v>
      </c>
      <c r="I261" s="38" t="s">
        <v>422</v>
      </c>
      <c r="J261" s="38" t="s">
        <v>444</v>
      </c>
      <c r="K261" t="s">
        <v>422</v>
      </c>
      <c r="L261" t="s">
        <v>422</v>
      </c>
      <c r="M261" t="s">
        <v>444</v>
      </c>
    </row>
    <row r="262" spans="1:13" hidden="1" x14ac:dyDescent="0.35">
      <c r="A262" s="45">
        <v>46053</v>
      </c>
      <c r="B262" t="s">
        <v>43</v>
      </c>
      <c r="C262" t="s">
        <v>46</v>
      </c>
      <c r="D262" t="s">
        <v>58</v>
      </c>
      <c r="E262" t="s">
        <v>58</v>
      </c>
      <c r="F262" t="s">
        <v>35</v>
      </c>
      <c r="G262">
        <v>204</v>
      </c>
      <c r="H262" t="s">
        <v>48</v>
      </c>
      <c r="I262" t="s">
        <v>449</v>
      </c>
      <c r="J262" t="s">
        <v>439</v>
      </c>
      <c r="K262" t="s">
        <v>422</v>
      </c>
      <c r="L262" t="s">
        <v>422</v>
      </c>
      <c r="M262" t="s">
        <v>444</v>
      </c>
    </row>
    <row r="263" spans="1:13" hidden="1" x14ac:dyDescent="0.35">
      <c r="A263" s="45">
        <v>46053</v>
      </c>
      <c r="B263" t="s">
        <v>43</v>
      </c>
      <c r="C263" t="s">
        <v>47</v>
      </c>
      <c r="D263" t="s">
        <v>58</v>
      </c>
      <c r="E263" t="s">
        <v>58</v>
      </c>
      <c r="F263" t="s">
        <v>35</v>
      </c>
      <c r="G263">
        <v>204</v>
      </c>
      <c r="H263" t="s">
        <v>48</v>
      </c>
      <c r="I263" t="s">
        <v>422</v>
      </c>
      <c r="J263" t="s">
        <v>444</v>
      </c>
      <c r="K263" t="s">
        <v>422</v>
      </c>
      <c r="L263" t="s">
        <v>422</v>
      </c>
      <c r="M263" t="s">
        <v>444</v>
      </c>
    </row>
    <row r="264" spans="1:13" hidden="1" x14ac:dyDescent="0.35">
      <c r="A264" s="45">
        <v>46053</v>
      </c>
      <c r="B264" t="s">
        <v>43</v>
      </c>
      <c r="C264" t="s">
        <v>42</v>
      </c>
      <c r="D264" t="s">
        <v>58</v>
      </c>
      <c r="E264" t="s">
        <v>58</v>
      </c>
      <c r="F264" t="s">
        <v>35</v>
      </c>
      <c r="G264">
        <v>204</v>
      </c>
      <c r="H264" t="s">
        <v>48</v>
      </c>
      <c r="I264" s="38" t="s">
        <v>422</v>
      </c>
      <c r="J264" s="38" t="s">
        <v>444</v>
      </c>
      <c r="K264" t="s">
        <v>422</v>
      </c>
      <c r="L264" s="38" t="s">
        <v>422</v>
      </c>
      <c r="M264" t="s">
        <v>444</v>
      </c>
    </row>
    <row r="265" spans="1:13" hidden="1" x14ac:dyDescent="0.35">
      <c r="A265" s="45">
        <v>46053</v>
      </c>
      <c r="B265" t="s">
        <v>43</v>
      </c>
      <c r="C265" t="s">
        <v>18</v>
      </c>
      <c r="D265" t="s">
        <v>58</v>
      </c>
      <c r="E265" t="s">
        <v>58</v>
      </c>
      <c r="F265" t="s">
        <v>35</v>
      </c>
      <c r="G265">
        <v>204</v>
      </c>
      <c r="H265" t="s">
        <v>48</v>
      </c>
      <c r="I265" s="38" t="s">
        <v>640</v>
      </c>
      <c r="J265" s="38" t="s">
        <v>700</v>
      </c>
      <c r="K265" t="s">
        <v>422</v>
      </c>
      <c r="L265" t="s">
        <v>701</v>
      </c>
      <c r="M265" t="s">
        <v>422</v>
      </c>
    </row>
    <row r="266" spans="1:13" hidden="1" x14ac:dyDescent="0.35">
      <c r="A266" s="45">
        <v>46053</v>
      </c>
      <c r="B266" t="s">
        <v>43</v>
      </c>
      <c r="C266" t="s">
        <v>48</v>
      </c>
      <c r="D266" t="s">
        <v>58</v>
      </c>
      <c r="E266" t="s">
        <v>58</v>
      </c>
      <c r="F266" t="s">
        <v>35</v>
      </c>
      <c r="G266">
        <v>204</v>
      </c>
      <c r="H266" t="s">
        <v>48</v>
      </c>
      <c r="I266" t="s">
        <v>702</v>
      </c>
      <c r="J266" t="s">
        <v>703</v>
      </c>
      <c r="K266" t="s">
        <v>422</v>
      </c>
      <c r="L266" t="s">
        <v>704</v>
      </c>
      <c r="M266" t="s">
        <v>422</v>
      </c>
    </row>
    <row r="267" spans="1:13" hidden="1" x14ac:dyDescent="0.35">
      <c r="A267" s="45">
        <v>46053</v>
      </c>
      <c r="B267" t="s">
        <v>43</v>
      </c>
      <c r="C267" t="s">
        <v>46</v>
      </c>
      <c r="D267" t="s">
        <v>58</v>
      </c>
      <c r="E267" t="s">
        <v>58</v>
      </c>
      <c r="F267" t="s">
        <v>35</v>
      </c>
      <c r="G267">
        <v>205</v>
      </c>
      <c r="H267" t="s">
        <v>661</v>
      </c>
      <c r="I267" t="s">
        <v>444</v>
      </c>
      <c r="J267" t="s">
        <v>444</v>
      </c>
      <c r="K267" t="s">
        <v>444</v>
      </c>
      <c r="L267" t="s">
        <v>444</v>
      </c>
      <c r="M267" t="s">
        <v>444</v>
      </c>
    </row>
    <row r="268" spans="1:13" hidden="1" x14ac:dyDescent="0.35">
      <c r="A268" s="45">
        <v>46053</v>
      </c>
      <c r="B268" t="s">
        <v>43</v>
      </c>
      <c r="C268" t="s">
        <v>47</v>
      </c>
      <c r="D268" t="s">
        <v>58</v>
      </c>
      <c r="E268" t="s">
        <v>58</v>
      </c>
      <c r="F268" t="s">
        <v>35</v>
      </c>
      <c r="G268">
        <v>205</v>
      </c>
      <c r="H268" t="s">
        <v>661</v>
      </c>
      <c r="I268" t="s">
        <v>444</v>
      </c>
      <c r="J268" t="s">
        <v>444</v>
      </c>
      <c r="K268" t="s">
        <v>444</v>
      </c>
      <c r="L268" t="s">
        <v>444</v>
      </c>
      <c r="M268" t="s">
        <v>444</v>
      </c>
    </row>
    <row r="269" spans="1:13" hidden="1" x14ac:dyDescent="0.35">
      <c r="A269" s="45">
        <v>46053</v>
      </c>
      <c r="B269" t="s">
        <v>43</v>
      </c>
      <c r="C269" t="s">
        <v>42</v>
      </c>
      <c r="D269" t="s">
        <v>58</v>
      </c>
      <c r="E269" t="s">
        <v>58</v>
      </c>
      <c r="F269" t="s">
        <v>35</v>
      </c>
      <c r="G269">
        <v>205</v>
      </c>
      <c r="H269" t="s">
        <v>661</v>
      </c>
      <c r="I269" t="s">
        <v>444</v>
      </c>
      <c r="J269" t="s">
        <v>444</v>
      </c>
      <c r="K269" t="s">
        <v>444</v>
      </c>
      <c r="L269" t="s">
        <v>444</v>
      </c>
      <c r="M269" t="s">
        <v>444</v>
      </c>
    </row>
    <row r="270" spans="1:13" hidden="1" x14ac:dyDescent="0.35">
      <c r="A270" s="45">
        <v>46053</v>
      </c>
      <c r="B270" t="s">
        <v>43</v>
      </c>
      <c r="C270" t="s">
        <v>18</v>
      </c>
      <c r="D270" t="s">
        <v>58</v>
      </c>
      <c r="E270" t="s">
        <v>58</v>
      </c>
      <c r="F270" t="s">
        <v>35</v>
      </c>
      <c r="G270">
        <v>205</v>
      </c>
      <c r="H270" t="s">
        <v>661</v>
      </c>
      <c r="I270" t="s">
        <v>444</v>
      </c>
      <c r="J270" t="s">
        <v>444</v>
      </c>
      <c r="K270" t="s">
        <v>444</v>
      </c>
      <c r="L270" t="s">
        <v>444</v>
      </c>
      <c r="M270" t="s">
        <v>444</v>
      </c>
    </row>
    <row r="271" spans="1:13" hidden="1" x14ac:dyDescent="0.35">
      <c r="A271" s="45">
        <v>46053</v>
      </c>
      <c r="B271" t="s">
        <v>43</v>
      </c>
      <c r="C271" t="s">
        <v>48</v>
      </c>
      <c r="D271" t="s">
        <v>58</v>
      </c>
      <c r="E271" t="s">
        <v>58</v>
      </c>
      <c r="F271" t="s">
        <v>35</v>
      </c>
      <c r="G271">
        <v>205</v>
      </c>
      <c r="H271" t="s">
        <v>661</v>
      </c>
      <c r="I271" t="s">
        <v>444</v>
      </c>
      <c r="J271" t="s">
        <v>444</v>
      </c>
      <c r="K271" t="s">
        <v>444</v>
      </c>
      <c r="L271" t="s">
        <v>444</v>
      </c>
      <c r="M271" t="s">
        <v>444</v>
      </c>
    </row>
    <row r="272" spans="1:13" hidden="1" x14ac:dyDescent="0.35">
      <c r="A272" s="45">
        <v>46053</v>
      </c>
      <c r="B272" t="s">
        <v>43</v>
      </c>
      <c r="C272" t="s">
        <v>46</v>
      </c>
      <c r="D272" t="s">
        <v>58</v>
      </c>
      <c r="E272" t="s">
        <v>58</v>
      </c>
      <c r="F272" t="s">
        <v>35</v>
      </c>
      <c r="G272">
        <v>206</v>
      </c>
      <c r="H272" t="s">
        <v>26</v>
      </c>
      <c r="I272" t="s">
        <v>444</v>
      </c>
      <c r="J272" t="s">
        <v>444</v>
      </c>
      <c r="K272" t="s">
        <v>444</v>
      </c>
      <c r="L272" t="s">
        <v>444</v>
      </c>
      <c r="M272" t="s">
        <v>444</v>
      </c>
    </row>
    <row r="273" spans="1:13" hidden="1" x14ac:dyDescent="0.35">
      <c r="A273" s="45">
        <v>46053</v>
      </c>
      <c r="B273" t="s">
        <v>43</v>
      </c>
      <c r="C273" t="s">
        <v>47</v>
      </c>
      <c r="D273" t="s">
        <v>58</v>
      </c>
      <c r="E273" t="s">
        <v>58</v>
      </c>
      <c r="F273" t="s">
        <v>35</v>
      </c>
      <c r="G273">
        <v>206</v>
      </c>
      <c r="H273" t="s">
        <v>26</v>
      </c>
      <c r="I273" t="s">
        <v>444</v>
      </c>
      <c r="J273" t="s">
        <v>444</v>
      </c>
      <c r="K273" t="s">
        <v>444</v>
      </c>
      <c r="L273" t="s">
        <v>444</v>
      </c>
      <c r="M273" t="s">
        <v>444</v>
      </c>
    </row>
    <row r="274" spans="1:13" hidden="1" x14ac:dyDescent="0.35">
      <c r="A274" s="45">
        <v>46053</v>
      </c>
      <c r="B274" t="s">
        <v>43</v>
      </c>
      <c r="C274" t="s">
        <v>42</v>
      </c>
      <c r="D274" t="s">
        <v>58</v>
      </c>
      <c r="E274" t="s">
        <v>58</v>
      </c>
      <c r="F274" t="s">
        <v>35</v>
      </c>
      <c r="G274">
        <v>206</v>
      </c>
      <c r="H274" t="s">
        <v>26</v>
      </c>
      <c r="I274" t="s">
        <v>444</v>
      </c>
      <c r="J274" t="s">
        <v>444</v>
      </c>
      <c r="K274" t="s">
        <v>444</v>
      </c>
      <c r="L274" t="s">
        <v>444</v>
      </c>
      <c r="M274" t="s">
        <v>444</v>
      </c>
    </row>
    <row r="275" spans="1:13" hidden="1" x14ac:dyDescent="0.35">
      <c r="A275" s="45">
        <v>46053</v>
      </c>
      <c r="B275" t="s">
        <v>43</v>
      </c>
      <c r="C275" t="s">
        <v>18</v>
      </c>
      <c r="D275" t="s">
        <v>58</v>
      </c>
      <c r="E275" t="s">
        <v>58</v>
      </c>
      <c r="F275" t="s">
        <v>35</v>
      </c>
      <c r="G275">
        <v>206</v>
      </c>
      <c r="H275" t="s">
        <v>26</v>
      </c>
      <c r="I275" t="s">
        <v>444</v>
      </c>
      <c r="J275" t="s">
        <v>444</v>
      </c>
      <c r="K275" t="s">
        <v>444</v>
      </c>
      <c r="L275" t="s">
        <v>444</v>
      </c>
      <c r="M275" t="s">
        <v>444</v>
      </c>
    </row>
    <row r="276" spans="1:13" hidden="1" x14ac:dyDescent="0.35">
      <c r="A276" s="45">
        <v>46053</v>
      </c>
      <c r="B276" t="s">
        <v>43</v>
      </c>
      <c r="C276" t="s">
        <v>48</v>
      </c>
      <c r="D276" t="s">
        <v>58</v>
      </c>
      <c r="E276" t="s">
        <v>58</v>
      </c>
      <c r="F276" t="s">
        <v>35</v>
      </c>
      <c r="G276">
        <v>206</v>
      </c>
      <c r="H276" t="s">
        <v>26</v>
      </c>
      <c r="I276" s="38" t="s">
        <v>444</v>
      </c>
      <c r="J276" s="38" t="s">
        <v>444</v>
      </c>
      <c r="K276" s="38" t="s">
        <v>444</v>
      </c>
      <c r="L276" s="37" t="s">
        <v>444</v>
      </c>
      <c r="M276" s="37" t="s">
        <v>444</v>
      </c>
    </row>
    <row r="277" spans="1:13" hidden="1" x14ac:dyDescent="0.35">
      <c r="A277" s="45">
        <v>46053</v>
      </c>
      <c r="B277" t="s">
        <v>43</v>
      </c>
      <c r="C277" t="s">
        <v>46</v>
      </c>
      <c r="D277" t="s">
        <v>58</v>
      </c>
      <c r="E277" t="s">
        <v>58</v>
      </c>
      <c r="F277" t="s">
        <v>35</v>
      </c>
      <c r="G277">
        <v>999</v>
      </c>
      <c r="H277" t="s">
        <v>27</v>
      </c>
      <c r="I277" s="38" t="s">
        <v>705</v>
      </c>
      <c r="J277" s="38" t="s">
        <v>499</v>
      </c>
      <c r="K277" t="s">
        <v>706</v>
      </c>
      <c r="L277" t="s">
        <v>707</v>
      </c>
      <c r="M277" t="s">
        <v>502</v>
      </c>
    </row>
    <row r="278" spans="1:13" hidden="1" x14ac:dyDescent="0.35">
      <c r="A278" s="45">
        <v>46053</v>
      </c>
      <c r="B278" t="s">
        <v>43</v>
      </c>
      <c r="C278" t="s">
        <v>47</v>
      </c>
      <c r="D278" t="s">
        <v>58</v>
      </c>
      <c r="E278" t="s">
        <v>58</v>
      </c>
      <c r="F278" t="s">
        <v>35</v>
      </c>
      <c r="G278">
        <v>999</v>
      </c>
      <c r="H278" t="s">
        <v>27</v>
      </c>
      <c r="I278" s="38" t="s">
        <v>708</v>
      </c>
      <c r="J278" s="38" t="s">
        <v>504</v>
      </c>
      <c r="K278" t="s">
        <v>472</v>
      </c>
      <c r="L278" t="s">
        <v>506</v>
      </c>
      <c r="M278" t="s">
        <v>422</v>
      </c>
    </row>
    <row r="279" spans="1:13" hidden="1" x14ac:dyDescent="0.35">
      <c r="A279" s="45">
        <v>46053</v>
      </c>
      <c r="B279" t="s">
        <v>43</v>
      </c>
      <c r="C279" t="s">
        <v>42</v>
      </c>
      <c r="D279" t="s">
        <v>58</v>
      </c>
      <c r="E279" t="s">
        <v>58</v>
      </c>
      <c r="F279" t="s">
        <v>35</v>
      </c>
      <c r="G279">
        <v>999</v>
      </c>
      <c r="H279" t="s">
        <v>27</v>
      </c>
      <c r="I279" s="38" t="s">
        <v>709</v>
      </c>
      <c r="J279" s="38" t="s">
        <v>510</v>
      </c>
      <c r="K279" s="38" t="s">
        <v>540</v>
      </c>
      <c r="L279" s="38" t="s">
        <v>710</v>
      </c>
      <c r="M279" s="38" t="s">
        <v>422</v>
      </c>
    </row>
    <row r="280" spans="1:13" hidden="1" x14ac:dyDescent="0.35">
      <c r="A280" s="45">
        <v>46053</v>
      </c>
      <c r="B280" t="s">
        <v>43</v>
      </c>
      <c r="C280" t="s">
        <v>18</v>
      </c>
      <c r="D280" t="s">
        <v>58</v>
      </c>
      <c r="E280" t="s">
        <v>58</v>
      </c>
      <c r="F280" t="s">
        <v>35</v>
      </c>
      <c r="G280">
        <v>999</v>
      </c>
      <c r="H280" t="s">
        <v>27</v>
      </c>
      <c r="I280" s="38" t="s">
        <v>711</v>
      </c>
      <c r="J280" s="38" t="s">
        <v>712</v>
      </c>
      <c r="K280" t="s">
        <v>713</v>
      </c>
      <c r="L280" t="s">
        <v>714</v>
      </c>
      <c r="M280" t="s">
        <v>517</v>
      </c>
    </row>
    <row r="281" spans="1:13" hidden="1" x14ac:dyDescent="0.35">
      <c r="A281" s="45">
        <v>46053</v>
      </c>
      <c r="B281" t="s">
        <v>43</v>
      </c>
      <c r="C281" t="s">
        <v>48</v>
      </c>
      <c r="D281" t="s">
        <v>58</v>
      </c>
      <c r="E281" t="s">
        <v>58</v>
      </c>
      <c r="F281" t="s">
        <v>35</v>
      </c>
      <c r="G281">
        <v>999</v>
      </c>
      <c r="H281" t="s">
        <v>27</v>
      </c>
      <c r="I281" s="38" t="s">
        <v>715</v>
      </c>
      <c r="J281" s="38" t="s">
        <v>519</v>
      </c>
      <c r="K281" t="s">
        <v>538</v>
      </c>
      <c r="L281" t="s">
        <v>579</v>
      </c>
      <c r="M281" t="s">
        <v>422</v>
      </c>
    </row>
    <row r="282" spans="1:13" hidden="1" x14ac:dyDescent="0.35">
      <c r="A282" s="45">
        <v>46053</v>
      </c>
      <c r="B282" t="s">
        <v>43</v>
      </c>
      <c r="C282" t="s">
        <v>46</v>
      </c>
      <c r="D282" t="s">
        <v>58</v>
      </c>
      <c r="E282" t="s">
        <v>58</v>
      </c>
      <c r="F282" t="s">
        <v>29</v>
      </c>
      <c r="G282">
        <v>201</v>
      </c>
      <c r="H282" t="s">
        <v>46</v>
      </c>
      <c r="I282" s="38" t="s">
        <v>429</v>
      </c>
      <c r="J282" s="38" t="s">
        <v>429</v>
      </c>
      <c r="K282" s="37" t="s">
        <v>716</v>
      </c>
      <c r="L282" s="38" t="s">
        <v>429</v>
      </c>
      <c r="M282" t="s">
        <v>421</v>
      </c>
    </row>
    <row r="283" spans="1:13" hidden="1" x14ac:dyDescent="0.35">
      <c r="A283" s="45">
        <v>46053</v>
      </c>
      <c r="B283" t="s">
        <v>43</v>
      </c>
      <c r="C283" t="s">
        <v>47</v>
      </c>
      <c r="D283" t="s">
        <v>58</v>
      </c>
      <c r="E283" t="s">
        <v>58</v>
      </c>
      <c r="F283" t="s">
        <v>29</v>
      </c>
      <c r="G283">
        <v>201</v>
      </c>
      <c r="H283" t="s">
        <v>46</v>
      </c>
      <c r="I283" t="s">
        <v>422</v>
      </c>
      <c r="J283" t="s">
        <v>422</v>
      </c>
      <c r="K283" t="s">
        <v>444</v>
      </c>
      <c r="L283" t="s">
        <v>444</v>
      </c>
      <c r="M283" t="s">
        <v>444</v>
      </c>
    </row>
    <row r="284" spans="1:13" hidden="1" x14ac:dyDescent="0.35">
      <c r="A284" s="45">
        <v>46053</v>
      </c>
      <c r="B284" t="s">
        <v>43</v>
      </c>
      <c r="C284" t="s">
        <v>42</v>
      </c>
      <c r="D284" t="s">
        <v>58</v>
      </c>
      <c r="E284" t="s">
        <v>58</v>
      </c>
      <c r="F284" t="s">
        <v>29</v>
      </c>
      <c r="G284">
        <v>201</v>
      </c>
      <c r="H284" t="s">
        <v>46</v>
      </c>
      <c r="I284" s="38" t="s">
        <v>422</v>
      </c>
      <c r="J284" s="38" t="s">
        <v>422</v>
      </c>
      <c r="K284" s="38" t="s">
        <v>422</v>
      </c>
      <c r="L284" s="38" t="s">
        <v>422</v>
      </c>
      <c r="M284" t="s">
        <v>444</v>
      </c>
    </row>
    <row r="285" spans="1:13" hidden="1" x14ac:dyDescent="0.35">
      <c r="A285" s="45">
        <v>46053</v>
      </c>
      <c r="B285" t="s">
        <v>43</v>
      </c>
      <c r="C285" t="s">
        <v>18</v>
      </c>
      <c r="D285" t="s">
        <v>58</v>
      </c>
      <c r="E285" t="s">
        <v>58</v>
      </c>
      <c r="F285" t="s">
        <v>29</v>
      </c>
      <c r="G285">
        <v>201</v>
      </c>
      <c r="H285" t="s">
        <v>46</v>
      </c>
      <c r="I285" t="s">
        <v>717</v>
      </c>
      <c r="J285" t="s">
        <v>718</v>
      </c>
      <c r="K285" t="s">
        <v>719</v>
      </c>
      <c r="L285" t="s">
        <v>720</v>
      </c>
      <c r="M285" t="s">
        <v>626</v>
      </c>
    </row>
    <row r="286" spans="1:13" hidden="1" x14ac:dyDescent="0.35">
      <c r="A286" s="45">
        <v>46053</v>
      </c>
      <c r="B286" t="s">
        <v>43</v>
      </c>
      <c r="C286" t="s">
        <v>48</v>
      </c>
      <c r="D286" t="s">
        <v>58</v>
      </c>
      <c r="E286" t="s">
        <v>58</v>
      </c>
      <c r="F286" t="s">
        <v>29</v>
      </c>
      <c r="G286">
        <v>201</v>
      </c>
      <c r="H286" t="s">
        <v>46</v>
      </c>
      <c r="I286" s="38" t="s">
        <v>721</v>
      </c>
      <c r="J286" s="38" t="s">
        <v>722</v>
      </c>
      <c r="K286" t="s">
        <v>422</v>
      </c>
      <c r="L286" t="s">
        <v>422</v>
      </c>
      <c r="M286" t="s">
        <v>444</v>
      </c>
    </row>
    <row r="287" spans="1:13" hidden="1" x14ac:dyDescent="0.35">
      <c r="A287" s="45">
        <v>46053</v>
      </c>
      <c r="B287" t="s">
        <v>43</v>
      </c>
      <c r="C287" t="s">
        <v>46</v>
      </c>
      <c r="D287" t="s">
        <v>58</v>
      </c>
      <c r="E287" t="s">
        <v>58</v>
      </c>
      <c r="F287" t="s">
        <v>29</v>
      </c>
      <c r="G287">
        <v>202</v>
      </c>
      <c r="H287" t="s">
        <v>47</v>
      </c>
      <c r="I287" t="s">
        <v>422</v>
      </c>
      <c r="J287" t="s">
        <v>422</v>
      </c>
      <c r="K287" t="s">
        <v>444</v>
      </c>
      <c r="L287" t="s">
        <v>444</v>
      </c>
      <c r="M287" t="s">
        <v>444</v>
      </c>
    </row>
    <row r="288" spans="1:13" hidden="1" x14ac:dyDescent="0.35">
      <c r="A288" s="45">
        <v>46053</v>
      </c>
      <c r="B288" t="s">
        <v>43</v>
      </c>
      <c r="C288" t="s">
        <v>47</v>
      </c>
      <c r="D288" t="s">
        <v>58</v>
      </c>
      <c r="E288" t="s">
        <v>58</v>
      </c>
      <c r="F288" t="s">
        <v>29</v>
      </c>
      <c r="G288">
        <v>202</v>
      </c>
      <c r="H288" t="s">
        <v>47</v>
      </c>
      <c r="I288" s="38" t="s">
        <v>429</v>
      </c>
      <c r="J288" s="37" t="s">
        <v>432</v>
      </c>
      <c r="K288" s="38" t="s">
        <v>421</v>
      </c>
      <c r="L288" s="38" t="s">
        <v>421</v>
      </c>
      <c r="M288" s="37" t="s">
        <v>444</v>
      </c>
    </row>
    <row r="289" spans="1:13" hidden="1" x14ac:dyDescent="0.35">
      <c r="A289" s="45">
        <v>46053</v>
      </c>
      <c r="B289" t="s">
        <v>43</v>
      </c>
      <c r="C289" t="s">
        <v>42</v>
      </c>
      <c r="D289" t="s">
        <v>58</v>
      </c>
      <c r="E289" t="s">
        <v>58</v>
      </c>
      <c r="F289" t="s">
        <v>29</v>
      </c>
      <c r="G289">
        <v>202</v>
      </c>
      <c r="H289" t="s">
        <v>47</v>
      </c>
      <c r="I289" s="38" t="s">
        <v>444</v>
      </c>
      <c r="J289" s="38" t="s">
        <v>444</v>
      </c>
      <c r="K289" s="38" t="s">
        <v>444</v>
      </c>
      <c r="L289" s="37" t="s">
        <v>444</v>
      </c>
      <c r="M289" s="38" t="s">
        <v>444</v>
      </c>
    </row>
    <row r="290" spans="1:13" hidden="1" x14ac:dyDescent="0.35">
      <c r="A290" s="45">
        <v>46053</v>
      </c>
      <c r="B290" t="s">
        <v>43</v>
      </c>
      <c r="C290" t="s">
        <v>18</v>
      </c>
      <c r="D290" t="s">
        <v>58</v>
      </c>
      <c r="E290" t="s">
        <v>58</v>
      </c>
      <c r="F290" t="s">
        <v>29</v>
      </c>
      <c r="G290">
        <v>202</v>
      </c>
      <c r="H290" t="s">
        <v>47</v>
      </c>
      <c r="I290" t="s">
        <v>640</v>
      </c>
      <c r="J290" t="s">
        <v>623</v>
      </c>
      <c r="K290" t="s">
        <v>700</v>
      </c>
      <c r="L290" t="s">
        <v>723</v>
      </c>
      <c r="M290" t="s">
        <v>444</v>
      </c>
    </row>
    <row r="291" spans="1:13" hidden="1" x14ac:dyDescent="0.35">
      <c r="A291" s="45">
        <v>46053</v>
      </c>
      <c r="B291" t="s">
        <v>43</v>
      </c>
      <c r="C291" t="s">
        <v>48</v>
      </c>
      <c r="D291" t="s">
        <v>58</v>
      </c>
      <c r="E291" t="s">
        <v>58</v>
      </c>
      <c r="F291" t="s">
        <v>29</v>
      </c>
      <c r="G291">
        <v>202</v>
      </c>
      <c r="H291" t="s">
        <v>47</v>
      </c>
      <c r="I291" s="38" t="s">
        <v>422</v>
      </c>
      <c r="J291" s="38" t="s">
        <v>422</v>
      </c>
      <c r="K291" t="s">
        <v>444</v>
      </c>
      <c r="L291" t="s">
        <v>444</v>
      </c>
      <c r="M291" t="s">
        <v>444</v>
      </c>
    </row>
    <row r="292" spans="1:13" hidden="1" x14ac:dyDescent="0.35">
      <c r="A292" s="45">
        <v>46053</v>
      </c>
      <c r="B292" t="s">
        <v>43</v>
      </c>
      <c r="C292" t="s">
        <v>46</v>
      </c>
      <c r="D292" t="s">
        <v>58</v>
      </c>
      <c r="E292" t="s">
        <v>58</v>
      </c>
      <c r="F292" t="s">
        <v>29</v>
      </c>
      <c r="G292">
        <v>203</v>
      </c>
      <c r="H292" t="s">
        <v>42</v>
      </c>
      <c r="I292" t="s">
        <v>422</v>
      </c>
      <c r="J292" t="s">
        <v>422</v>
      </c>
      <c r="K292" t="s">
        <v>422</v>
      </c>
      <c r="L292" t="s">
        <v>422</v>
      </c>
      <c r="M292" t="s">
        <v>444</v>
      </c>
    </row>
    <row r="293" spans="1:13" hidden="1" x14ac:dyDescent="0.35">
      <c r="A293" s="45">
        <v>46053</v>
      </c>
      <c r="B293" t="s">
        <v>43</v>
      </c>
      <c r="C293" t="s">
        <v>47</v>
      </c>
      <c r="D293" t="s">
        <v>58</v>
      </c>
      <c r="E293" t="s">
        <v>58</v>
      </c>
      <c r="F293" t="s">
        <v>29</v>
      </c>
      <c r="G293">
        <v>203</v>
      </c>
      <c r="H293" t="s">
        <v>42</v>
      </c>
      <c r="I293" t="s">
        <v>444</v>
      </c>
      <c r="J293" t="s">
        <v>444</v>
      </c>
      <c r="K293" t="s">
        <v>444</v>
      </c>
      <c r="L293" t="s">
        <v>444</v>
      </c>
      <c r="M293" t="s">
        <v>444</v>
      </c>
    </row>
    <row r="294" spans="1:13" hidden="1" x14ac:dyDescent="0.35">
      <c r="A294" s="45">
        <v>46053</v>
      </c>
      <c r="B294" t="s">
        <v>43</v>
      </c>
      <c r="C294" t="s">
        <v>42</v>
      </c>
      <c r="D294" t="s">
        <v>58</v>
      </c>
      <c r="E294" t="s">
        <v>58</v>
      </c>
      <c r="F294" t="s">
        <v>29</v>
      </c>
      <c r="G294">
        <v>203</v>
      </c>
      <c r="H294" t="s">
        <v>42</v>
      </c>
      <c r="I294" s="38" t="s">
        <v>416</v>
      </c>
      <c r="J294" s="38" t="s">
        <v>416</v>
      </c>
      <c r="K294" s="38" t="s">
        <v>422</v>
      </c>
      <c r="L294" s="38" t="s">
        <v>422</v>
      </c>
      <c r="M294" t="s">
        <v>421</v>
      </c>
    </row>
    <row r="295" spans="1:13" hidden="1" x14ac:dyDescent="0.35">
      <c r="A295" s="45">
        <v>46053</v>
      </c>
      <c r="B295" t="s">
        <v>43</v>
      </c>
      <c r="C295" t="s">
        <v>18</v>
      </c>
      <c r="D295" t="s">
        <v>58</v>
      </c>
      <c r="E295" t="s">
        <v>58</v>
      </c>
      <c r="F295" t="s">
        <v>29</v>
      </c>
      <c r="G295">
        <v>203</v>
      </c>
      <c r="H295" t="s">
        <v>42</v>
      </c>
      <c r="I295" s="38" t="s">
        <v>724</v>
      </c>
      <c r="J295" s="38" t="s">
        <v>724</v>
      </c>
      <c r="K295" s="38" t="s">
        <v>725</v>
      </c>
      <c r="L295" s="38" t="s">
        <v>726</v>
      </c>
      <c r="M295" t="s">
        <v>422</v>
      </c>
    </row>
    <row r="296" spans="1:13" hidden="1" x14ac:dyDescent="0.35">
      <c r="A296" s="45">
        <v>46053</v>
      </c>
      <c r="B296" t="s">
        <v>43</v>
      </c>
      <c r="C296" t="s">
        <v>48</v>
      </c>
      <c r="D296" t="s">
        <v>58</v>
      </c>
      <c r="E296" t="s">
        <v>58</v>
      </c>
      <c r="F296" t="s">
        <v>29</v>
      </c>
      <c r="G296">
        <v>203</v>
      </c>
      <c r="H296" t="s">
        <v>42</v>
      </c>
      <c r="I296" t="s">
        <v>422</v>
      </c>
      <c r="J296" t="s">
        <v>422</v>
      </c>
      <c r="K296" t="s">
        <v>444</v>
      </c>
      <c r="L296" t="s">
        <v>444</v>
      </c>
      <c r="M296" t="s">
        <v>444</v>
      </c>
    </row>
    <row r="297" spans="1:13" hidden="1" x14ac:dyDescent="0.35">
      <c r="A297" s="45">
        <v>46053</v>
      </c>
      <c r="B297" t="s">
        <v>43</v>
      </c>
      <c r="C297" t="s">
        <v>46</v>
      </c>
      <c r="D297" t="s">
        <v>58</v>
      </c>
      <c r="E297" t="s">
        <v>58</v>
      </c>
      <c r="F297" t="s">
        <v>29</v>
      </c>
      <c r="G297">
        <v>204</v>
      </c>
      <c r="H297" t="s">
        <v>48</v>
      </c>
      <c r="I297" t="s">
        <v>596</v>
      </c>
      <c r="J297" t="s">
        <v>596</v>
      </c>
      <c r="K297" t="s">
        <v>422</v>
      </c>
      <c r="L297" t="s">
        <v>422</v>
      </c>
      <c r="M297" t="s">
        <v>444</v>
      </c>
    </row>
    <row r="298" spans="1:13" hidden="1" x14ac:dyDescent="0.35">
      <c r="A298" s="45">
        <v>46053</v>
      </c>
      <c r="B298" t="s">
        <v>43</v>
      </c>
      <c r="C298" t="s">
        <v>47</v>
      </c>
      <c r="D298" t="s">
        <v>58</v>
      </c>
      <c r="E298" t="s">
        <v>58</v>
      </c>
      <c r="F298" t="s">
        <v>29</v>
      </c>
      <c r="G298">
        <v>204</v>
      </c>
      <c r="H298" t="s">
        <v>48</v>
      </c>
      <c r="I298" t="s">
        <v>422</v>
      </c>
      <c r="J298" t="s">
        <v>422</v>
      </c>
      <c r="K298" t="s">
        <v>444</v>
      </c>
      <c r="L298" t="s">
        <v>444</v>
      </c>
      <c r="M298" t="s">
        <v>444</v>
      </c>
    </row>
    <row r="299" spans="1:13" hidden="1" x14ac:dyDescent="0.35">
      <c r="A299" s="45">
        <v>46053</v>
      </c>
      <c r="B299" t="s">
        <v>43</v>
      </c>
      <c r="C299" t="s">
        <v>42</v>
      </c>
      <c r="D299" t="s">
        <v>58</v>
      </c>
      <c r="E299" t="s">
        <v>58</v>
      </c>
      <c r="F299" t="s">
        <v>29</v>
      </c>
      <c r="G299">
        <v>204</v>
      </c>
      <c r="H299" t="s">
        <v>48</v>
      </c>
      <c r="I299" t="s">
        <v>422</v>
      </c>
      <c r="J299" t="s">
        <v>422</v>
      </c>
      <c r="K299" t="s">
        <v>444</v>
      </c>
      <c r="L299" t="s">
        <v>444</v>
      </c>
      <c r="M299" t="s">
        <v>444</v>
      </c>
    </row>
    <row r="300" spans="1:13" hidden="1" x14ac:dyDescent="0.35">
      <c r="A300" s="45">
        <v>46053</v>
      </c>
      <c r="B300" t="s">
        <v>43</v>
      </c>
      <c r="C300" t="s">
        <v>18</v>
      </c>
      <c r="D300" t="s">
        <v>58</v>
      </c>
      <c r="E300" t="s">
        <v>58</v>
      </c>
      <c r="F300" t="s">
        <v>29</v>
      </c>
      <c r="G300">
        <v>204</v>
      </c>
      <c r="H300" t="s">
        <v>48</v>
      </c>
      <c r="I300" t="s">
        <v>727</v>
      </c>
      <c r="J300" t="s">
        <v>723</v>
      </c>
      <c r="K300" t="s">
        <v>728</v>
      </c>
      <c r="L300" t="s">
        <v>729</v>
      </c>
      <c r="M300" t="s">
        <v>422</v>
      </c>
    </row>
    <row r="301" spans="1:13" hidden="1" x14ac:dyDescent="0.35">
      <c r="A301" s="45">
        <v>46053</v>
      </c>
      <c r="B301" t="s">
        <v>43</v>
      </c>
      <c r="C301" t="s">
        <v>48</v>
      </c>
      <c r="D301" t="s">
        <v>58</v>
      </c>
      <c r="E301" t="s">
        <v>58</v>
      </c>
      <c r="F301" t="s">
        <v>29</v>
      </c>
      <c r="G301">
        <v>204</v>
      </c>
      <c r="H301" t="s">
        <v>48</v>
      </c>
      <c r="I301" t="s">
        <v>730</v>
      </c>
      <c r="J301" t="s">
        <v>695</v>
      </c>
      <c r="K301" t="s">
        <v>422</v>
      </c>
      <c r="L301" t="s">
        <v>422</v>
      </c>
      <c r="M301" t="s">
        <v>422</v>
      </c>
    </row>
    <row r="302" spans="1:13" hidden="1" x14ac:dyDescent="0.35">
      <c r="A302" s="45">
        <v>46053</v>
      </c>
      <c r="B302" t="s">
        <v>43</v>
      </c>
      <c r="C302" t="s">
        <v>46</v>
      </c>
      <c r="D302" t="s">
        <v>58</v>
      </c>
      <c r="E302" t="s">
        <v>58</v>
      </c>
      <c r="F302" t="s">
        <v>29</v>
      </c>
      <c r="G302">
        <v>205</v>
      </c>
      <c r="H302" t="s">
        <v>661</v>
      </c>
      <c r="I302" t="s">
        <v>444</v>
      </c>
      <c r="J302" t="s">
        <v>444</v>
      </c>
      <c r="K302" t="s">
        <v>444</v>
      </c>
      <c r="L302" t="s">
        <v>444</v>
      </c>
      <c r="M302" t="s">
        <v>444</v>
      </c>
    </row>
    <row r="303" spans="1:13" hidden="1" x14ac:dyDescent="0.35">
      <c r="A303" s="45">
        <v>46053</v>
      </c>
      <c r="B303" t="s">
        <v>43</v>
      </c>
      <c r="C303" t="s">
        <v>47</v>
      </c>
      <c r="D303" t="s">
        <v>58</v>
      </c>
      <c r="E303" t="s">
        <v>58</v>
      </c>
      <c r="F303" t="s">
        <v>29</v>
      </c>
      <c r="G303">
        <v>205</v>
      </c>
      <c r="H303" t="s">
        <v>661</v>
      </c>
      <c r="I303" t="s">
        <v>444</v>
      </c>
      <c r="J303" t="s">
        <v>444</v>
      </c>
      <c r="K303" t="s">
        <v>444</v>
      </c>
      <c r="L303" t="s">
        <v>444</v>
      </c>
      <c r="M303" t="s">
        <v>444</v>
      </c>
    </row>
    <row r="304" spans="1:13" hidden="1" x14ac:dyDescent="0.35">
      <c r="A304" s="45">
        <v>46053</v>
      </c>
      <c r="B304" t="s">
        <v>43</v>
      </c>
      <c r="C304" t="s">
        <v>42</v>
      </c>
      <c r="D304" t="s">
        <v>58</v>
      </c>
      <c r="E304" t="s">
        <v>58</v>
      </c>
      <c r="F304" t="s">
        <v>29</v>
      </c>
      <c r="G304">
        <v>205</v>
      </c>
      <c r="H304" t="s">
        <v>661</v>
      </c>
      <c r="I304" t="s">
        <v>444</v>
      </c>
      <c r="J304" t="s">
        <v>444</v>
      </c>
      <c r="K304" t="s">
        <v>444</v>
      </c>
      <c r="L304" t="s">
        <v>444</v>
      </c>
      <c r="M304" t="s">
        <v>444</v>
      </c>
    </row>
    <row r="305" spans="1:13" hidden="1" x14ac:dyDescent="0.35">
      <c r="A305" s="45">
        <v>46053</v>
      </c>
      <c r="B305" t="s">
        <v>43</v>
      </c>
      <c r="C305" t="s">
        <v>18</v>
      </c>
      <c r="D305" t="s">
        <v>58</v>
      </c>
      <c r="E305" t="s">
        <v>58</v>
      </c>
      <c r="F305" t="s">
        <v>29</v>
      </c>
      <c r="G305">
        <v>205</v>
      </c>
      <c r="H305" t="s">
        <v>661</v>
      </c>
      <c r="I305" t="s">
        <v>444</v>
      </c>
      <c r="J305" t="s">
        <v>444</v>
      </c>
      <c r="K305" t="s">
        <v>444</v>
      </c>
      <c r="L305" t="s">
        <v>444</v>
      </c>
      <c r="M305" t="s">
        <v>444</v>
      </c>
    </row>
    <row r="306" spans="1:13" hidden="1" x14ac:dyDescent="0.35">
      <c r="A306" s="45">
        <v>46053</v>
      </c>
      <c r="B306" t="s">
        <v>43</v>
      </c>
      <c r="C306" t="s">
        <v>48</v>
      </c>
      <c r="D306" t="s">
        <v>58</v>
      </c>
      <c r="E306" t="s">
        <v>58</v>
      </c>
      <c r="F306" t="s">
        <v>29</v>
      </c>
      <c r="G306">
        <v>205</v>
      </c>
      <c r="H306" t="s">
        <v>661</v>
      </c>
      <c r="I306" s="38" t="s">
        <v>444</v>
      </c>
      <c r="J306" t="s">
        <v>444</v>
      </c>
      <c r="K306" s="38" t="s">
        <v>444</v>
      </c>
      <c r="L306" s="38" t="s">
        <v>444</v>
      </c>
      <c r="M306" s="38" t="s">
        <v>444</v>
      </c>
    </row>
    <row r="307" spans="1:13" hidden="1" x14ac:dyDescent="0.35">
      <c r="A307" s="45">
        <v>46053</v>
      </c>
      <c r="B307" t="s">
        <v>43</v>
      </c>
      <c r="C307" t="s">
        <v>46</v>
      </c>
      <c r="D307" t="s">
        <v>58</v>
      </c>
      <c r="E307" t="s">
        <v>58</v>
      </c>
      <c r="F307" t="s">
        <v>29</v>
      </c>
      <c r="G307">
        <v>206</v>
      </c>
      <c r="H307" t="s">
        <v>26</v>
      </c>
      <c r="I307" s="38" t="s">
        <v>444</v>
      </c>
      <c r="J307" t="s">
        <v>444</v>
      </c>
      <c r="K307" t="s">
        <v>444</v>
      </c>
      <c r="L307" t="s">
        <v>444</v>
      </c>
      <c r="M307" t="s">
        <v>444</v>
      </c>
    </row>
    <row r="308" spans="1:13" hidden="1" x14ac:dyDescent="0.35">
      <c r="A308" s="45">
        <v>46053</v>
      </c>
      <c r="B308" t="s">
        <v>43</v>
      </c>
      <c r="C308" t="s">
        <v>47</v>
      </c>
      <c r="D308" t="s">
        <v>58</v>
      </c>
      <c r="E308" t="s">
        <v>58</v>
      </c>
      <c r="F308" t="s">
        <v>29</v>
      </c>
      <c r="G308">
        <v>206</v>
      </c>
      <c r="H308" t="s">
        <v>26</v>
      </c>
      <c r="I308" s="38" t="s">
        <v>444</v>
      </c>
      <c r="J308" t="s">
        <v>444</v>
      </c>
      <c r="K308" t="s">
        <v>444</v>
      </c>
      <c r="L308" t="s">
        <v>444</v>
      </c>
      <c r="M308" t="s">
        <v>444</v>
      </c>
    </row>
    <row r="309" spans="1:13" hidden="1" x14ac:dyDescent="0.35">
      <c r="A309" s="45">
        <v>46053</v>
      </c>
      <c r="B309" t="s">
        <v>43</v>
      </c>
      <c r="C309" t="s">
        <v>42</v>
      </c>
      <c r="D309" t="s">
        <v>58</v>
      </c>
      <c r="E309" t="s">
        <v>58</v>
      </c>
      <c r="F309" t="s">
        <v>29</v>
      </c>
      <c r="G309">
        <v>206</v>
      </c>
      <c r="H309" t="s">
        <v>26</v>
      </c>
      <c r="I309" s="38" t="s">
        <v>444</v>
      </c>
      <c r="J309" s="38" t="s">
        <v>444</v>
      </c>
      <c r="K309" s="38" t="s">
        <v>444</v>
      </c>
      <c r="L309" s="38" t="s">
        <v>444</v>
      </c>
      <c r="M309" s="38" t="s">
        <v>444</v>
      </c>
    </row>
    <row r="310" spans="1:13" hidden="1" x14ac:dyDescent="0.35">
      <c r="A310" s="45">
        <v>46053</v>
      </c>
      <c r="B310" t="s">
        <v>43</v>
      </c>
      <c r="C310" t="s">
        <v>18</v>
      </c>
      <c r="D310" t="s">
        <v>58</v>
      </c>
      <c r="E310" t="s">
        <v>58</v>
      </c>
      <c r="F310" t="s">
        <v>29</v>
      </c>
      <c r="G310">
        <v>206</v>
      </c>
      <c r="H310" t="s">
        <v>26</v>
      </c>
      <c r="I310" s="38" t="s">
        <v>444</v>
      </c>
      <c r="J310" t="s">
        <v>444</v>
      </c>
      <c r="K310" s="37" t="s">
        <v>444</v>
      </c>
      <c r="L310" t="s">
        <v>444</v>
      </c>
      <c r="M310" t="s">
        <v>444</v>
      </c>
    </row>
    <row r="311" spans="1:13" hidden="1" x14ac:dyDescent="0.35">
      <c r="A311" s="45">
        <v>46053</v>
      </c>
      <c r="B311" t="s">
        <v>43</v>
      </c>
      <c r="C311" t="s">
        <v>48</v>
      </c>
      <c r="D311" t="s">
        <v>58</v>
      </c>
      <c r="E311" t="s">
        <v>58</v>
      </c>
      <c r="F311" t="s">
        <v>29</v>
      </c>
      <c r="G311">
        <v>206</v>
      </c>
      <c r="H311" t="s">
        <v>26</v>
      </c>
      <c r="I311" s="38" t="s">
        <v>444</v>
      </c>
      <c r="J311" t="s">
        <v>444</v>
      </c>
      <c r="K311" t="s">
        <v>444</v>
      </c>
      <c r="L311" t="s">
        <v>444</v>
      </c>
      <c r="M311" t="s">
        <v>444</v>
      </c>
    </row>
    <row r="312" spans="1:13" hidden="1" x14ac:dyDescent="0.35">
      <c r="A312" s="45">
        <v>46053</v>
      </c>
      <c r="B312" t="s">
        <v>43</v>
      </c>
      <c r="C312" t="s">
        <v>46</v>
      </c>
      <c r="D312" t="s">
        <v>58</v>
      </c>
      <c r="E312" t="s">
        <v>58</v>
      </c>
      <c r="F312" t="s">
        <v>29</v>
      </c>
      <c r="G312">
        <v>999</v>
      </c>
      <c r="H312" t="s">
        <v>27</v>
      </c>
      <c r="I312" s="38" t="s">
        <v>731</v>
      </c>
      <c r="J312" s="37" t="s">
        <v>732</v>
      </c>
      <c r="K312" s="38" t="s">
        <v>532</v>
      </c>
      <c r="L312" t="s">
        <v>533</v>
      </c>
      <c r="M312" s="37" t="s">
        <v>512</v>
      </c>
    </row>
    <row r="313" spans="1:13" hidden="1" x14ac:dyDescent="0.35">
      <c r="A313" s="45">
        <v>46053</v>
      </c>
      <c r="B313" t="s">
        <v>43</v>
      </c>
      <c r="C313" t="s">
        <v>47</v>
      </c>
      <c r="D313" t="s">
        <v>58</v>
      </c>
      <c r="E313" t="s">
        <v>58</v>
      </c>
      <c r="F313" t="s">
        <v>29</v>
      </c>
      <c r="G313">
        <v>999</v>
      </c>
      <c r="H313" t="s">
        <v>27</v>
      </c>
      <c r="I313" t="s">
        <v>733</v>
      </c>
      <c r="J313" t="s">
        <v>734</v>
      </c>
      <c r="K313" t="s">
        <v>473</v>
      </c>
      <c r="L313" t="s">
        <v>536</v>
      </c>
      <c r="M313" t="s">
        <v>444</v>
      </c>
    </row>
    <row r="314" spans="1:13" hidden="1" x14ac:dyDescent="0.35">
      <c r="A314" s="45">
        <v>46053</v>
      </c>
      <c r="B314" t="s">
        <v>43</v>
      </c>
      <c r="C314" t="s">
        <v>42</v>
      </c>
      <c r="D314" t="s">
        <v>58</v>
      </c>
      <c r="E314" t="s">
        <v>58</v>
      </c>
      <c r="F314" t="s">
        <v>29</v>
      </c>
      <c r="G314">
        <v>999</v>
      </c>
      <c r="H314" t="s">
        <v>27</v>
      </c>
      <c r="I314" s="38" t="s">
        <v>735</v>
      </c>
      <c r="J314" s="38" t="s">
        <v>736</v>
      </c>
      <c r="K314" s="38" t="s">
        <v>543</v>
      </c>
      <c r="L314" t="s">
        <v>544</v>
      </c>
      <c r="M314" s="38" t="s">
        <v>472</v>
      </c>
    </row>
    <row r="315" spans="1:13" hidden="1" x14ac:dyDescent="0.35">
      <c r="A315" s="45">
        <v>46053</v>
      </c>
      <c r="B315" t="s">
        <v>43</v>
      </c>
      <c r="C315" t="s">
        <v>18</v>
      </c>
      <c r="D315" t="s">
        <v>58</v>
      </c>
      <c r="E315" t="s">
        <v>58</v>
      </c>
      <c r="F315" t="s">
        <v>29</v>
      </c>
      <c r="G315">
        <v>999</v>
      </c>
      <c r="H315" t="s">
        <v>27</v>
      </c>
      <c r="I315" t="s">
        <v>737</v>
      </c>
      <c r="J315" t="s">
        <v>738</v>
      </c>
      <c r="K315" t="s">
        <v>739</v>
      </c>
      <c r="L315" t="s">
        <v>740</v>
      </c>
      <c r="M315" t="s">
        <v>549</v>
      </c>
    </row>
    <row r="316" spans="1:13" hidden="1" x14ac:dyDescent="0.35">
      <c r="A316" s="45">
        <v>46053</v>
      </c>
      <c r="B316" t="s">
        <v>43</v>
      </c>
      <c r="C316" t="s">
        <v>48</v>
      </c>
      <c r="D316" t="s">
        <v>58</v>
      </c>
      <c r="E316" t="s">
        <v>58</v>
      </c>
      <c r="F316" t="s">
        <v>29</v>
      </c>
      <c r="G316">
        <v>999</v>
      </c>
      <c r="H316" t="s">
        <v>27</v>
      </c>
      <c r="I316" s="38" t="s">
        <v>741</v>
      </c>
      <c r="J316" t="s">
        <v>742</v>
      </c>
      <c r="K316" t="s">
        <v>506</v>
      </c>
      <c r="L316" t="s">
        <v>502</v>
      </c>
      <c r="M316" t="s">
        <v>422</v>
      </c>
    </row>
    <row r="317" spans="1:13" hidden="1" x14ac:dyDescent="0.35">
      <c r="A317" s="45">
        <v>46053</v>
      </c>
      <c r="B317" t="s">
        <v>43</v>
      </c>
      <c r="C317" t="s">
        <v>46</v>
      </c>
      <c r="D317" t="s">
        <v>58</v>
      </c>
      <c r="E317" t="s">
        <v>58</v>
      </c>
      <c r="F317" t="s">
        <v>33</v>
      </c>
      <c r="G317">
        <v>201</v>
      </c>
      <c r="H317" t="s">
        <v>46</v>
      </c>
      <c r="I317" t="s">
        <v>635</v>
      </c>
      <c r="J317" t="s">
        <v>716</v>
      </c>
      <c r="K317" t="s">
        <v>743</v>
      </c>
      <c r="L317" t="s">
        <v>421</v>
      </c>
      <c r="M317" t="s">
        <v>523</v>
      </c>
    </row>
    <row r="318" spans="1:13" hidden="1" x14ac:dyDescent="0.35">
      <c r="A318" s="45">
        <v>46053</v>
      </c>
      <c r="B318" t="s">
        <v>43</v>
      </c>
      <c r="C318" t="s">
        <v>47</v>
      </c>
      <c r="D318" t="s">
        <v>58</v>
      </c>
      <c r="E318" t="s">
        <v>58</v>
      </c>
      <c r="F318" t="s">
        <v>33</v>
      </c>
      <c r="G318">
        <v>201</v>
      </c>
      <c r="H318" t="s">
        <v>46</v>
      </c>
      <c r="I318" s="38" t="s">
        <v>744</v>
      </c>
      <c r="J318" t="s">
        <v>422</v>
      </c>
      <c r="K318" s="37" t="s">
        <v>745</v>
      </c>
      <c r="L318" t="s">
        <v>444</v>
      </c>
      <c r="M318" s="37" t="s">
        <v>422</v>
      </c>
    </row>
    <row r="319" spans="1:13" hidden="1" x14ac:dyDescent="0.35">
      <c r="A319" s="45">
        <v>46053</v>
      </c>
      <c r="B319" t="s">
        <v>43</v>
      </c>
      <c r="C319" t="s">
        <v>42</v>
      </c>
      <c r="D319" t="s">
        <v>58</v>
      </c>
      <c r="E319" t="s">
        <v>58</v>
      </c>
      <c r="F319" t="s">
        <v>33</v>
      </c>
      <c r="G319">
        <v>201</v>
      </c>
      <c r="H319" t="s">
        <v>46</v>
      </c>
      <c r="I319" s="38" t="s">
        <v>696</v>
      </c>
      <c r="J319" s="38" t="s">
        <v>422</v>
      </c>
      <c r="K319" s="38" t="s">
        <v>746</v>
      </c>
      <c r="L319" s="38" t="s">
        <v>444</v>
      </c>
      <c r="M319" s="38" t="s">
        <v>422</v>
      </c>
    </row>
    <row r="320" spans="1:13" hidden="1" x14ac:dyDescent="0.35">
      <c r="A320" s="45">
        <v>46053</v>
      </c>
      <c r="B320" t="s">
        <v>43</v>
      </c>
      <c r="C320" t="s">
        <v>18</v>
      </c>
      <c r="D320" t="s">
        <v>58</v>
      </c>
      <c r="E320" t="s">
        <v>58</v>
      </c>
      <c r="F320" t="s">
        <v>33</v>
      </c>
      <c r="G320">
        <v>201</v>
      </c>
      <c r="H320" t="s">
        <v>46</v>
      </c>
      <c r="I320" t="s">
        <v>702</v>
      </c>
      <c r="J320" t="s">
        <v>747</v>
      </c>
      <c r="K320" t="s">
        <v>748</v>
      </c>
      <c r="L320" t="s">
        <v>749</v>
      </c>
      <c r="M320" t="s">
        <v>552</v>
      </c>
    </row>
    <row r="321" spans="1:13" hidden="1" x14ac:dyDescent="0.35">
      <c r="A321" s="45">
        <v>46053</v>
      </c>
      <c r="B321" t="s">
        <v>43</v>
      </c>
      <c r="C321" t="s">
        <v>48</v>
      </c>
      <c r="D321" t="s">
        <v>58</v>
      </c>
      <c r="E321" t="s">
        <v>58</v>
      </c>
      <c r="F321" t="s">
        <v>33</v>
      </c>
      <c r="G321">
        <v>201</v>
      </c>
      <c r="H321" t="s">
        <v>46</v>
      </c>
      <c r="I321" s="38" t="s">
        <v>750</v>
      </c>
      <c r="J321" t="s">
        <v>422</v>
      </c>
      <c r="K321" s="38" t="s">
        <v>751</v>
      </c>
      <c r="L321" t="s">
        <v>444</v>
      </c>
      <c r="M321" t="s">
        <v>422</v>
      </c>
    </row>
    <row r="322" spans="1:13" hidden="1" x14ac:dyDescent="0.35">
      <c r="A322" s="45">
        <v>46053</v>
      </c>
      <c r="B322" t="s">
        <v>43</v>
      </c>
      <c r="C322" t="s">
        <v>46</v>
      </c>
      <c r="D322" t="s">
        <v>58</v>
      </c>
      <c r="E322" t="s">
        <v>58</v>
      </c>
      <c r="F322" t="s">
        <v>33</v>
      </c>
      <c r="G322">
        <v>202</v>
      </c>
      <c r="H322" t="s">
        <v>47</v>
      </c>
      <c r="I322" t="s">
        <v>496</v>
      </c>
      <c r="J322" t="s">
        <v>422</v>
      </c>
      <c r="K322" t="s">
        <v>623</v>
      </c>
      <c r="L322" t="s">
        <v>444</v>
      </c>
      <c r="M322" t="s">
        <v>422</v>
      </c>
    </row>
    <row r="323" spans="1:13" hidden="1" x14ac:dyDescent="0.35">
      <c r="A323" s="45">
        <v>46053</v>
      </c>
      <c r="B323" t="s">
        <v>43</v>
      </c>
      <c r="C323" t="s">
        <v>47</v>
      </c>
      <c r="D323" t="s">
        <v>58</v>
      </c>
      <c r="E323" t="s">
        <v>58</v>
      </c>
      <c r="F323" t="s">
        <v>33</v>
      </c>
      <c r="G323">
        <v>202</v>
      </c>
      <c r="H323" t="s">
        <v>47</v>
      </c>
      <c r="I323" t="s">
        <v>752</v>
      </c>
      <c r="J323" t="s">
        <v>422</v>
      </c>
      <c r="K323" t="s">
        <v>753</v>
      </c>
      <c r="L323" t="s">
        <v>444</v>
      </c>
      <c r="M323" t="s">
        <v>422</v>
      </c>
    </row>
    <row r="324" spans="1:13" hidden="1" x14ac:dyDescent="0.35">
      <c r="A324" s="45">
        <v>46053</v>
      </c>
      <c r="B324" t="s">
        <v>43</v>
      </c>
      <c r="C324" t="s">
        <v>42</v>
      </c>
      <c r="D324" t="s">
        <v>58</v>
      </c>
      <c r="E324" t="s">
        <v>58</v>
      </c>
      <c r="F324" t="s">
        <v>33</v>
      </c>
      <c r="G324">
        <v>202</v>
      </c>
      <c r="H324" t="s">
        <v>47</v>
      </c>
      <c r="I324" s="38" t="s">
        <v>721</v>
      </c>
      <c r="J324" s="38" t="s">
        <v>444</v>
      </c>
      <c r="K324" s="37" t="s">
        <v>651</v>
      </c>
      <c r="L324" t="s">
        <v>444</v>
      </c>
      <c r="M324" s="38" t="s">
        <v>422</v>
      </c>
    </row>
    <row r="325" spans="1:13" hidden="1" x14ac:dyDescent="0.35">
      <c r="A325" s="45">
        <v>46053</v>
      </c>
      <c r="B325" t="s">
        <v>43</v>
      </c>
      <c r="C325" t="s">
        <v>18</v>
      </c>
      <c r="D325" t="s">
        <v>58</v>
      </c>
      <c r="E325" t="s">
        <v>58</v>
      </c>
      <c r="F325" t="s">
        <v>33</v>
      </c>
      <c r="G325">
        <v>202</v>
      </c>
      <c r="H325" t="s">
        <v>47</v>
      </c>
      <c r="I325" s="38" t="s">
        <v>447</v>
      </c>
      <c r="J325" s="37" t="s">
        <v>422</v>
      </c>
      <c r="K325" s="37" t="s">
        <v>598</v>
      </c>
      <c r="L325" t="s">
        <v>444</v>
      </c>
      <c r="M325" s="38" t="s">
        <v>422</v>
      </c>
    </row>
    <row r="326" spans="1:13" hidden="1" x14ac:dyDescent="0.35">
      <c r="A326" s="45">
        <v>46053</v>
      </c>
      <c r="B326" t="s">
        <v>43</v>
      </c>
      <c r="C326" t="s">
        <v>48</v>
      </c>
      <c r="D326" t="s">
        <v>58</v>
      </c>
      <c r="E326" t="s">
        <v>58</v>
      </c>
      <c r="F326" t="s">
        <v>33</v>
      </c>
      <c r="G326">
        <v>202</v>
      </c>
      <c r="H326" t="s">
        <v>47</v>
      </c>
      <c r="I326" t="s">
        <v>754</v>
      </c>
      <c r="J326" t="s">
        <v>422</v>
      </c>
      <c r="K326" t="s">
        <v>755</v>
      </c>
      <c r="L326" t="s">
        <v>444</v>
      </c>
      <c r="M326" t="s">
        <v>422</v>
      </c>
    </row>
    <row r="327" spans="1:13" hidden="1" x14ac:dyDescent="0.35">
      <c r="A327" s="45">
        <v>46053</v>
      </c>
      <c r="B327" t="s">
        <v>43</v>
      </c>
      <c r="C327" t="s">
        <v>46</v>
      </c>
      <c r="D327" t="s">
        <v>58</v>
      </c>
      <c r="E327" t="s">
        <v>58</v>
      </c>
      <c r="F327" t="s">
        <v>33</v>
      </c>
      <c r="G327">
        <v>203</v>
      </c>
      <c r="H327" t="s">
        <v>42</v>
      </c>
      <c r="I327" t="s">
        <v>620</v>
      </c>
      <c r="J327" t="s">
        <v>422</v>
      </c>
      <c r="K327" t="s">
        <v>623</v>
      </c>
      <c r="L327" t="s">
        <v>444</v>
      </c>
      <c r="M327" t="s">
        <v>422</v>
      </c>
    </row>
    <row r="328" spans="1:13" hidden="1" x14ac:dyDescent="0.35">
      <c r="A328" s="45">
        <v>46053</v>
      </c>
      <c r="B328" t="s">
        <v>43</v>
      </c>
      <c r="C328" t="s">
        <v>47</v>
      </c>
      <c r="D328" t="s">
        <v>58</v>
      </c>
      <c r="E328" t="s">
        <v>58</v>
      </c>
      <c r="F328" t="s">
        <v>33</v>
      </c>
      <c r="G328">
        <v>203</v>
      </c>
      <c r="H328" t="s">
        <v>42</v>
      </c>
      <c r="I328" t="s">
        <v>653</v>
      </c>
      <c r="J328" t="s">
        <v>444</v>
      </c>
      <c r="K328" t="s">
        <v>756</v>
      </c>
      <c r="L328" t="s">
        <v>444</v>
      </c>
      <c r="M328" t="s">
        <v>422</v>
      </c>
    </row>
    <row r="329" spans="1:13" hidden="1" x14ac:dyDescent="0.35">
      <c r="A329" s="45">
        <v>46053</v>
      </c>
      <c r="B329" t="s">
        <v>43</v>
      </c>
      <c r="C329" t="s">
        <v>42</v>
      </c>
      <c r="D329" t="s">
        <v>58</v>
      </c>
      <c r="E329" t="s">
        <v>58</v>
      </c>
      <c r="F329" t="s">
        <v>33</v>
      </c>
      <c r="G329">
        <v>203</v>
      </c>
      <c r="H329" t="s">
        <v>42</v>
      </c>
      <c r="I329" t="s">
        <v>757</v>
      </c>
      <c r="J329" t="s">
        <v>758</v>
      </c>
      <c r="K329" t="s">
        <v>759</v>
      </c>
      <c r="L329" t="s">
        <v>421</v>
      </c>
      <c r="M329" t="s">
        <v>760</v>
      </c>
    </row>
    <row r="330" spans="1:13" hidden="1" x14ac:dyDescent="0.35">
      <c r="A330" s="45">
        <v>46053</v>
      </c>
      <c r="B330" t="s">
        <v>43</v>
      </c>
      <c r="C330" t="s">
        <v>18</v>
      </c>
      <c r="D330" t="s">
        <v>58</v>
      </c>
      <c r="E330" t="s">
        <v>58</v>
      </c>
      <c r="F330" t="s">
        <v>33</v>
      </c>
      <c r="G330">
        <v>203</v>
      </c>
      <c r="H330" t="s">
        <v>42</v>
      </c>
      <c r="I330" t="s">
        <v>761</v>
      </c>
      <c r="J330" t="s">
        <v>722</v>
      </c>
      <c r="K330" t="s">
        <v>754</v>
      </c>
      <c r="L330" t="s">
        <v>422</v>
      </c>
      <c r="M330" t="s">
        <v>762</v>
      </c>
    </row>
    <row r="331" spans="1:13" hidden="1" x14ac:dyDescent="0.35">
      <c r="A331" s="45">
        <v>46053</v>
      </c>
      <c r="B331" t="s">
        <v>43</v>
      </c>
      <c r="C331" t="s">
        <v>48</v>
      </c>
      <c r="D331" t="s">
        <v>58</v>
      </c>
      <c r="E331" t="s">
        <v>58</v>
      </c>
      <c r="F331" t="s">
        <v>33</v>
      </c>
      <c r="G331">
        <v>203</v>
      </c>
      <c r="H331" t="s">
        <v>42</v>
      </c>
      <c r="I331" t="s">
        <v>754</v>
      </c>
      <c r="J331" t="s">
        <v>422</v>
      </c>
      <c r="K331" t="s">
        <v>755</v>
      </c>
      <c r="L331" t="s">
        <v>444</v>
      </c>
      <c r="M331" t="s">
        <v>422</v>
      </c>
    </row>
    <row r="332" spans="1:13" hidden="1" x14ac:dyDescent="0.35">
      <c r="A332" s="45">
        <v>46053</v>
      </c>
      <c r="B332" t="s">
        <v>43</v>
      </c>
      <c r="C332" t="s">
        <v>46</v>
      </c>
      <c r="D332" t="s">
        <v>58</v>
      </c>
      <c r="E332" t="s">
        <v>58</v>
      </c>
      <c r="F332" t="s">
        <v>33</v>
      </c>
      <c r="G332">
        <v>204</v>
      </c>
      <c r="H332" t="s">
        <v>48</v>
      </c>
      <c r="I332" t="s">
        <v>687</v>
      </c>
      <c r="J332" t="s">
        <v>422</v>
      </c>
      <c r="K332" t="s">
        <v>723</v>
      </c>
      <c r="L332" t="s">
        <v>444</v>
      </c>
      <c r="M332" t="s">
        <v>422</v>
      </c>
    </row>
    <row r="333" spans="1:13" hidden="1" x14ac:dyDescent="0.35">
      <c r="A333" s="45">
        <v>46053</v>
      </c>
      <c r="B333" t="s">
        <v>43</v>
      </c>
      <c r="C333" t="s">
        <v>47</v>
      </c>
      <c r="D333" t="s">
        <v>58</v>
      </c>
      <c r="E333" t="s">
        <v>58</v>
      </c>
      <c r="F333" t="s">
        <v>33</v>
      </c>
      <c r="G333">
        <v>204</v>
      </c>
      <c r="H333" t="s">
        <v>48</v>
      </c>
      <c r="I333" t="s">
        <v>744</v>
      </c>
      <c r="J333" t="s">
        <v>422</v>
      </c>
      <c r="K333" t="s">
        <v>745</v>
      </c>
      <c r="L333" t="s">
        <v>444</v>
      </c>
      <c r="M333" t="s">
        <v>422</v>
      </c>
    </row>
    <row r="334" spans="1:13" hidden="1" x14ac:dyDescent="0.35">
      <c r="A334" s="45">
        <v>46053</v>
      </c>
      <c r="B334" t="s">
        <v>43</v>
      </c>
      <c r="C334" t="s">
        <v>42</v>
      </c>
      <c r="D334" t="s">
        <v>58</v>
      </c>
      <c r="E334" t="s">
        <v>58</v>
      </c>
      <c r="F334" t="s">
        <v>33</v>
      </c>
      <c r="G334">
        <v>204</v>
      </c>
      <c r="H334" t="s">
        <v>48</v>
      </c>
      <c r="I334" t="s">
        <v>763</v>
      </c>
      <c r="J334" t="s">
        <v>422</v>
      </c>
      <c r="K334" t="s">
        <v>746</v>
      </c>
      <c r="L334" t="s">
        <v>444</v>
      </c>
      <c r="M334" t="s">
        <v>422</v>
      </c>
    </row>
    <row r="335" spans="1:13" hidden="1" x14ac:dyDescent="0.35">
      <c r="A335" s="45">
        <v>46053</v>
      </c>
      <c r="B335" t="s">
        <v>43</v>
      </c>
      <c r="C335" t="s">
        <v>18</v>
      </c>
      <c r="D335" t="s">
        <v>58</v>
      </c>
      <c r="E335" t="s">
        <v>58</v>
      </c>
      <c r="F335" t="s">
        <v>33</v>
      </c>
      <c r="G335">
        <v>204</v>
      </c>
      <c r="H335" t="s">
        <v>48</v>
      </c>
      <c r="I335" t="s">
        <v>764</v>
      </c>
      <c r="J335" t="s">
        <v>422</v>
      </c>
      <c r="K335" t="s">
        <v>765</v>
      </c>
      <c r="L335" t="s">
        <v>422</v>
      </c>
      <c r="M335" t="s">
        <v>422</v>
      </c>
    </row>
    <row r="336" spans="1:13" hidden="1" x14ac:dyDescent="0.35">
      <c r="A336" s="45">
        <v>46053</v>
      </c>
      <c r="B336" t="s">
        <v>43</v>
      </c>
      <c r="C336" t="s">
        <v>48</v>
      </c>
      <c r="D336" t="s">
        <v>58</v>
      </c>
      <c r="E336" t="s">
        <v>58</v>
      </c>
      <c r="F336" t="s">
        <v>33</v>
      </c>
      <c r="G336">
        <v>204</v>
      </c>
      <c r="H336" t="s">
        <v>48</v>
      </c>
      <c r="I336" s="37" t="s">
        <v>766</v>
      </c>
      <c r="J336" s="38" t="s">
        <v>767</v>
      </c>
      <c r="K336" s="38" t="s">
        <v>768</v>
      </c>
      <c r="L336" s="37" t="s">
        <v>422</v>
      </c>
      <c r="M336" s="37" t="s">
        <v>422</v>
      </c>
    </row>
    <row r="337" spans="1:13" hidden="1" x14ac:dyDescent="0.35">
      <c r="A337" s="45">
        <v>46053</v>
      </c>
      <c r="B337" t="s">
        <v>43</v>
      </c>
      <c r="C337" t="s">
        <v>46</v>
      </c>
      <c r="D337" t="s">
        <v>58</v>
      </c>
      <c r="E337" t="s">
        <v>58</v>
      </c>
      <c r="F337" t="s">
        <v>33</v>
      </c>
      <c r="G337">
        <v>205</v>
      </c>
      <c r="H337" t="s">
        <v>661</v>
      </c>
      <c r="I337" s="37" t="s">
        <v>444</v>
      </c>
      <c r="J337" t="s">
        <v>444</v>
      </c>
      <c r="K337" t="s">
        <v>444</v>
      </c>
      <c r="L337" t="s">
        <v>444</v>
      </c>
      <c r="M337" t="s">
        <v>444</v>
      </c>
    </row>
    <row r="338" spans="1:13" hidden="1" x14ac:dyDescent="0.35">
      <c r="A338" s="45">
        <v>46053</v>
      </c>
      <c r="B338" t="s">
        <v>43</v>
      </c>
      <c r="C338" t="s">
        <v>47</v>
      </c>
      <c r="D338" t="s">
        <v>58</v>
      </c>
      <c r="E338" t="s">
        <v>58</v>
      </c>
      <c r="F338" t="s">
        <v>33</v>
      </c>
      <c r="G338">
        <v>205</v>
      </c>
      <c r="H338" t="s">
        <v>661</v>
      </c>
      <c r="I338" s="38" t="s">
        <v>444</v>
      </c>
      <c r="J338" t="s">
        <v>444</v>
      </c>
      <c r="K338" t="s">
        <v>444</v>
      </c>
      <c r="L338" t="s">
        <v>444</v>
      </c>
      <c r="M338" t="s">
        <v>444</v>
      </c>
    </row>
    <row r="339" spans="1:13" hidden="1" x14ac:dyDescent="0.35">
      <c r="A339" s="45">
        <v>46053</v>
      </c>
      <c r="B339" t="s">
        <v>43</v>
      </c>
      <c r="C339" t="s">
        <v>42</v>
      </c>
      <c r="D339" t="s">
        <v>58</v>
      </c>
      <c r="E339" t="s">
        <v>58</v>
      </c>
      <c r="F339" t="s">
        <v>33</v>
      </c>
      <c r="G339">
        <v>205</v>
      </c>
      <c r="H339" t="s">
        <v>661</v>
      </c>
      <c r="I339" s="38" t="s">
        <v>444</v>
      </c>
      <c r="J339" s="38" t="s">
        <v>444</v>
      </c>
      <c r="K339" s="38" t="s">
        <v>444</v>
      </c>
      <c r="L339" s="38" t="s">
        <v>444</v>
      </c>
      <c r="M339" s="38" t="s">
        <v>444</v>
      </c>
    </row>
    <row r="340" spans="1:13" hidden="1" x14ac:dyDescent="0.35">
      <c r="A340" s="45">
        <v>46053</v>
      </c>
      <c r="B340" t="s">
        <v>43</v>
      </c>
      <c r="C340" t="s">
        <v>18</v>
      </c>
      <c r="D340" t="s">
        <v>58</v>
      </c>
      <c r="E340" t="s">
        <v>58</v>
      </c>
      <c r="F340" t="s">
        <v>33</v>
      </c>
      <c r="G340">
        <v>205</v>
      </c>
      <c r="H340" t="s">
        <v>661</v>
      </c>
      <c r="I340" s="38" t="s">
        <v>444</v>
      </c>
      <c r="J340" s="38" t="s">
        <v>444</v>
      </c>
      <c r="K340" t="s">
        <v>444</v>
      </c>
      <c r="L340" t="s">
        <v>444</v>
      </c>
      <c r="M340" t="s">
        <v>444</v>
      </c>
    </row>
    <row r="341" spans="1:13" hidden="1" x14ac:dyDescent="0.35">
      <c r="A341" s="45">
        <v>46053</v>
      </c>
      <c r="B341" t="s">
        <v>43</v>
      </c>
      <c r="C341" t="s">
        <v>48</v>
      </c>
      <c r="D341" t="s">
        <v>58</v>
      </c>
      <c r="E341" t="s">
        <v>58</v>
      </c>
      <c r="F341" t="s">
        <v>33</v>
      </c>
      <c r="G341">
        <v>205</v>
      </c>
      <c r="H341" t="s">
        <v>661</v>
      </c>
      <c r="I341" s="38" t="s">
        <v>444</v>
      </c>
      <c r="J341" s="38" t="s">
        <v>444</v>
      </c>
      <c r="K341" t="s">
        <v>444</v>
      </c>
      <c r="L341" t="s">
        <v>444</v>
      </c>
      <c r="M341" t="s">
        <v>444</v>
      </c>
    </row>
    <row r="342" spans="1:13" hidden="1" x14ac:dyDescent="0.35">
      <c r="A342" s="45">
        <v>46053</v>
      </c>
      <c r="B342" t="s">
        <v>43</v>
      </c>
      <c r="C342" t="s">
        <v>46</v>
      </c>
      <c r="D342" t="s">
        <v>58</v>
      </c>
      <c r="E342" t="s">
        <v>58</v>
      </c>
      <c r="F342" t="s">
        <v>33</v>
      </c>
      <c r="G342">
        <v>206</v>
      </c>
      <c r="H342" t="s">
        <v>26</v>
      </c>
      <c r="I342" s="38" t="s">
        <v>444</v>
      </c>
      <c r="J342" s="38" t="s">
        <v>444</v>
      </c>
      <c r="K342" t="s">
        <v>444</v>
      </c>
      <c r="L342" s="38" t="s">
        <v>444</v>
      </c>
      <c r="M342" t="s">
        <v>444</v>
      </c>
    </row>
    <row r="343" spans="1:13" hidden="1" x14ac:dyDescent="0.35">
      <c r="A343" s="45">
        <v>46053</v>
      </c>
      <c r="B343" t="s">
        <v>43</v>
      </c>
      <c r="C343" t="s">
        <v>47</v>
      </c>
      <c r="D343" t="s">
        <v>58</v>
      </c>
      <c r="E343" t="s">
        <v>58</v>
      </c>
      <c r="F343" t="s">
        <v>33</v>
      </c>
      <c r="G343">
        <v>206</v>
      </c>
      <c r="H343" t="s">
        <v>26</v>
      </c>
      <c r="I343" t="s">
        <v>444</v>
      </c>
      <c r="J343" t="s">
        <v>444</v>
      </c>
      <c r="K343" t="s">
        <v>444</v>
      </c>
      <c r="L343" t="s">
        <v>444</v>
      </c>
      <c r="M343" t="s">
        <v>444</v>
      </c>
    </row>
    <row r="344" spans="1:13" hidden="1" x14ac:dyDescent="0.35">
      <c r="A344" s="45">
        <v>46053</v>
      </c>
      <c r="B344" t="s">
        <v>43</v>
      </c>
      <c r="C344" t="s">
        <v>42</v>
      </c>
      <c r="D344" t="s">
        <v>58</v>
      </c>
      <c r="E344" t="s">
        <v>58</v>
      </c>
      <c r="F344" t="s">
        <v>33</v>
      </c>
      <c r="G344">
        <v>206</v>
      </c>
      <c r="H344" t="s">
        <v>26</v>
      </c>
      <c r="I344" s="38" t="s">
        <v>444</v>
      </c>
      <c r="J344" s="38" t="s">
        <v>444</v>
      </c>
      <c r="K344" s="38" t="s">
        <v>444</v>
      </c>
      <c r="L344" s="38" t="s">
        <v>444</v>
      </c>
      <c r="M344" t="s">
        <v>444</v>
      </c>
    </row>
    <row r="345" spans="1:13" hidden="1" x14ac:dyDescent="0.35">
      <c r="A345" s="45">
        <v>46053</v>
      </c>
      <c r="B345" t="s">
        <v>43</v>
      </c>
      <c r="C345" t="s">
        <v>18</v>
      </c>
      <c r="D345" t="s">
        <v>58</v>
      </c>
      <c r="E345" t="s">
        <v>58</v>
      </c>
      <c r="F345" t="s">
        <v>33</v>
      </c>
      <c r="G345">
        <v>206</v>
      </c>
      <c r="H345" t="s">
        <v>26</v>
      </c>
      <c r="I345" t="s">
        <v>444</v>
      </c>
      <c r="J345" t="s">
        <v>444</v>
      </c>
      <c r="K345" t="s">
        <v>444</v>
      </c>
      <c r="L345" t="s">
        <v>444</v>
      </c>
      <c r="M345" t="s">
        <v>444</v>
      </c>
    </row>
    <row r="346" spans="1:13" hidden="1" x14ac:dyDescent="0.35">
      <c r="A346" s="45">
        <v>46053</v>
      </c>
      <c r="B346" t="s">
        <v>43</v>
      </c>
      <c r="C346" t="s">
        <v>48</v>
      </c>
      <c r="D346" t="s">
        <v>58</v>
      </c>
      <c r="E346" t="s">
        <v>58</v>
      </c>
      <c r="F346" t="s">
        <v>33</v>
      </c>
      <c r="G346">
        <v>206</v>
      </c>
      <c r="H346" t="s">
        <v>26</v>
      </c>
      <c r="I346" s="38" t="s">
        <v>444</v>
      </c>
      <c r="J346" s="38" t="s">
        <v>444</v>
      </c>
      <c r="K346" t="s">
        <v>444</v>
      </c>
      <c r="L346" t="s">
        <v>444</v>
      </c>
      <c r="M346" t="s">
        <v>444</v>
      </c>
    </row>
    <row r="347" spans="1:13" hidden="1" x14ac:dyDescent="0.35">
      <c r="A347" s="45">
        <v>46053</v>
      </c>
      <c r="B347" t="s">
        <v>43</v>
      </c>
      <c r="C347" t="s">
        <v>46</v>
      </c>
      <c r="D347" t="s">
        <v>58</v>
      </c>
      <c r="E347" t="s">
        <v>58</v>
      </c>
      <c r="F347" t="s">
        <v>33</v>
      </c>
      <c r="G347">
        <v>999</v>
      </c>
      <c r="H347" t="s">
        <v>27</v>
      </c>
      <c r="I347" t="s">
        <v>769</v>
      </c>
      <c r="J347" t="s">
        <v>770</v>
      </c>
      <c r="K347" t="s">
        <v>771</v>
      </c>
      <c r="L347" t="s">
        <v>536</v>
      </c>
      <c r="M347" t="s">
        <v>772</v>
      </c>
    </row>
    <row r="348" spans="1:13" hidden="1" x14ac:dyDescent="0.35">
      <c r="A348" s="45">
        <v>46053</v>
      </c>
      <c r="B348" t="s">
        <v>43</v>
      </c>
      <c r="C348" t="s">
        <v>47</v>
      </c>
      <c r="D348" t="s">
        <v>58</v>
      </c>
      <c r="E348" t="s">
        <v>58</v>
      </c>
      <c r="F348" t="s">
        <v>33</v>
      </c>
      <c r="G348">
        <v>999</v>
      </c>
      <c r="H348" t="s">
        <v>27</v>
      </c>
      <c r="I348" s="38" t="s">
        <v>773</v>
      </c>
      <c r="J348" s="38" t="s">
        <v>422</v>
      </c>
      <c r="K348" t="s">
        <v>774</v>
      </c>
      <c r="L348" s="38" t="s">
        <v>444</v>
      </c>
      <c r="M348" t="s">
        <v>422</v>
      </c>
    </row>
    <row r="349" spans="1:13" hidden="1" x14ac:dyDescent="0.35">
      <c r="A349" s="45">
        <v>46053</v>
      </c>
      <c r="B349" t="s">
        <v>43</v>
      </c>
      <c r="C349" t="s">
        <v>42</v>
      </c>
      <c r="D349" t="s">
        <v>58</v>
      </c>
      <c r="E349" t="s">
        <v>58</v>
      </c>
      <c r="F349" t="s">
        <v>33</v>
      </c>
      <c r="G349">
        <v>999</v>
      </c>
      <c r="H349" t="s">
        <v>27</v>
      </c>
      <c r="I349" s="38" t="s">
        <v>775</v>
      </c>
      <c r="J349" s="38" t="s">
        <v>585</v>
      </c>
      <c r="K349" s="38" t="s">
        <v>776</v>
      </c>
      <c r="L349" s="38" t="s">
        <v>465</v>
      </c>
      <c r="M349" t="s">
        <v>585</v>
      </c>
    </row>
    <row r="350" spans="1:13" hidden="1" x14ac:dyDescent="0.35">
      <c r="A350" s="45">
        <v>46053</v>
      </c>
      <c r="B350" t="s">
        <v>43</v>
      </c>
      <c r="C350" t="s">
        <v>18</v>
      </c>
      <c r="D350" t="s">
        <v>58</v>
      </c>
      <c r="E350" t="s">
        <v>58</v>
      </c>
      <c r="F350" t="s">
        <v>33</v>
      </c>
      <c r="G350">
        <v>999</v>
      </c>
      <c r="H350" t="s">
        <v>27</v>
      </c>
      <c r="I350" t="s">
        <v>482</v>
      </c>
      <c r="J350" t="s">
        <v>739</v>
      </c>
      <c r="K350" t="s">
        <v>777</v>
      </c>
      <c r="L350" t="s">
        <v>590</v>
      </c>
      <c r="M350" t="s">
        <v>778</v>
      </c>
    </row>
    <row r="351" spans="1:13" hidden="1" x14ac:dyDescent="0.35">
      <c r="A351" s="45">
        <v>46053</v>
      </c>
      <c r="B351" t="s">
        <v>43</v>
      </c>
      <c r="C351" t="s">
        <v>48</v>
      </c>
      <c r="D351" t="s">
        <v>58</v>
      </c>
      <c r="E351" t="s">
        <v>58</v>
      </c>
      <c r="F351" t="s">
        <v>33</v>
      </c>
      <c r="G351">
        <v>999</v>
      </c>
      <c r="H351" t="s">
        <v>27</v>
      </c>
      <c r="I351" s="38" t="s">
        <v>608</v>
      </c>
      <c r="J351" s="38" t="s">
        <v>468</v>
      </c>
      <c r="K351" t="s">
        <v>779</v>
      </c>
      <c r="L351" t="s">
        <v>422</v>
      </c>
      <c r="M351" t="s">
        <v>780</v>
      </c>
    </row>
    <row r="352" spans="1:13" hidden="1" x14ac:dyDescent="0.35">
      <c r="A352" s="45">
        <v>46053</v>
      </c>
      <c r="B352" t="s">
        <v>43</v>
      </c>
      <c r="C352" t="s">
        <v>46</v>
      </c>
      <c r="D352" t="s">
        <v>58</v>
      </c>
      <c r="E352" t="s">
        <v>58</v>
      </c>
      <c r="F352" t="s">
        <v>34</v>
      </c>
      <c r="G352">
        <v>201</v>
      </c>
      <c r="H352" t="s">
        <v>46</v>
      </c>
      <c r="I352" t="s">
        <v>418</v>
      </c>
      <c r="J352" t="s">
        <v>489</v>
      </c>
      <c r="K352" t="s">
        <v>781</v>
      </c>
      <c r="L352" t="s">
        <v>420</v>
      </c>
      <c r="M352" t="s">
        <v>421</v>
      </c>
    </row>
    <row r="353" spans="1:13" hidden="1" x14ac:dyDescent="0.35">
      <c r="A353" s="45">
        <v>46053</v>
      </c>
      <c r="B353" t="s">
        <v>43</v>
      </c>
      <c r="C353" t="s">
        <v>47</v>
      </c>
      <c r="D353" t="s">
        <v>58</v>
      </c>
      <c r="E353" t="s">
        <v>58</v>
      </c>
      <c r="F353" t="s">
        <v>34</v>
      </c>
      <c r="G353">
        <v>201</v>
      </c>
      <c r="H353" t="s">
        <v>46</v>
      </c>
      <c r="I353" t="s">
        <v>782</v>
      </c>
      <c r="J353" t="s">
        <v>565</v>
      </c>
      <c r="K353" t="s">
        <v>422</v>
      </c>
      <c r="L353" t="s">
        <v>422</v>
      </c>
      <c r="M353" t="s">
        <v>444</v>
      </c>
    </row>
    <row r="354" spans="1:13" hidden="1" x14ac:dyDescent="0.35">
      <c r="A354" s="45">
        <v>46053</v>
      </c>
      <c r="B354" t="s">
        <v>43</v>
      </c>
      <c r="C354" t="s">
        <v>42</v>
      </c>
      <c r="D354" t="s">
        <v>58</v>
      </c>
      <c r="E354" t="s">
        <v>58</v>
      </c>
      <c r="F354" t="s">
        <v>34</v>
      </c>
      <c r="G354">
        <v>201</v>
      </c>
      <c r="H354" t="s">
        <v>46</v>
      </c>
      <c r="I354" s="38" t="s">
        <v>569</v>
      </c>
      <c r="J354" s="38" t="s">
        <v>422</v>
      </c>
      <c r="K354" s="38" t="s">
        <v>422</v>
      </c>
      <c r="L354" s="38" t="s">
        <v>651</v>
      </c>
      <c r="M354" t="s">
        <v>444</v>
      </c>
    </row>
    <row r="355" spans="1:13" hidden="1" x14ac:dyDescent="0.35">
      <c r="A355" s="45">
        <v>46053</v>
      </c>
      <c r="B355" t="s">
        <v>43</v>
      </c>
      <c r="C355" t="s">
        <v>18</v>
      </c>
      <c r="D355" t="s">
        <v>58</v>
      </c>
      <c r="E355" t="s">
        <v>58</v>
      </c>
      <c r="F355" t="s">
        <v>34</v>
      </c>
      <c r="G355">
        <v>201</v>
      </c>
      <c r="H355" t="s">
        <v>46</v>
      </c>
      <c r="I355" s="38" t="s">
        <v>703</v>
      </c>
      <c r="J355" s="38" t="s">
        <v>783</v>
      </c>
      <c r="K355" s="38" t="s">
        <v>650</v>
      </c>
      <c r="L355" t="s">
        <v>784</v>
      </c>
      <c r="M355" t="s">
        <v>785</v>
      </c>
    </row>
    <row r="356" spans="1:13" hidden="1" x14ac:dyDescent="0.35">
      <c r="A356" s="45">
        <v>46053</v>
      </c>
      <c r="B356" t="s">
        <v>43</v>
      </c>
      <c r="C356" t="s">
        <v>48</v>
      </c>
      <c r="D356" t="s">
        <v>58</v>
      </c>
      <c r="E356" t="s">
        <v>58</v>
      </c>
      <c r="F356" t="s">
        <v>34</v>
      </c>
      <c r="G356">
        <v>201</v>
      </c>
      <c r="H356" t="s">
        <v>46</v>
      </c>
      <c r="I356" t="s">
        <v>786</v>
      </c>
      <c r="J356" t="s">
        <v>422</v>
      </c>
      <c r="K356" t="s">
        <v>422</v>
      </c>
      <c r="L356" t="s">
        <v>422</v>
      </c>
      <c r="M356" t="s">
        <v>444</v>
      </c>
    </row>
    <row r="357" spans="1:13" hidden="1" x14ac:dyDescent="0.35">
      <c r="A357" s="45">
        <v>46053</v>
      </c>
      <c r="B357" t="s">
        <v>43</v>
      </c>
      <c r="C357" t="s">
        <v>46</v>
      </c>
      <c r="D357" t="s">
        <v>58</v>
      </c>
      <c r="E357" t="s">
        <v>58</v>
      </c>
      <c r="F357" t="s">
        <v>34</v>
      </c>
      <c r="G357">
        <v>202</v>
      </c>
      <c r="H357" t="s">
        <v>47</v>
      </c>
      <c r="I357" t="s">
        <v>450</v>
      </c>
      <c r="J357" t="s">
        <v>450</v>
      </c>
      <c r="K357" t="s">
        <v>422</v>
      </c>
      <c r="L357" t="s">
        <v>422</v>
      </c>
      <c r="M357" t="s">
        <v>444</v>
      </c>
    </row>
    <row r="358" spans="1:13" hidden="1" x14ac:dyDescent="0.35">
      <c r="A358" s="45">
        <v>46053</v>
      </c>
      <c r="B358" t="s">
        <v>43</v>
      </c>
      <c r="C358" t="s">
        <v>47</v>
      </c>
      <c r="D358" t="s">
        <v>58</v>
      </c>
      <c r="E358" t="s">
        <v>58</v>
      </c>
      <c r="F358" t="s">
        <v>34</v>
      </c>
      <c r="G358">
        <v>202</v>
      </c>
      <c r="H358" t="s">
        <v>47</v>
      </c>
      <c r="I358" t="s">
        <v>787</v>
      </c>
      <c r="J358" t="s">
        <v>646</v>
      </c>
      <c r="K358" t="s">
        <v>788</v>
      </c>
      <c r="L358" t="s">
        <v>618</v>
      </c>
      <c r="M358" t="s">
        <v>422</v>
      </c>
    </row>
    <row r="359" spans="1:13" hidden="1" x14ac:dyDescent="0.35">
      <c r="A359" s="45">
        <v>46053</v>
      </c>
      <c r="B359" t="s">
        <v>43</v>
      </c>
      <c r="C359" t="s">
        <v>42</v>
      </c>
      <c r="D359" t="s">
        <v>58</v>
      </c>
      <c r="E359" t="s">
        <v>58</v>
      </c>
      <c r="F359" t="s">
        <v>34</v>
      </c>
      <c r="G359">
        <v>202</v>
      </c>
      <c r="H359" t="s">
        <v>47</v>
      </c>
      <c r="I359" t="s">
        <v>422</v>
      </c>
      <c r="J359" t="s">
        <v>422</v>
      </c>
      <c r="K359" t="s">
        <v>422</v>
      </c>
      <c r="L359" t="s">
        <v>422</v>
      </c>
      <c r="M359" t="s">
        <v>444</v>
      </c>
    </row>
    <row r="360" spans="1:13" hidden="1" x14ac:dyDescent="0.35">
      <c r="A360" s="45">
        <v>46053</v>
      </c>
      <c r="B360" t="s">
        <v>43</v>
      </c>
      <c r="C360" t="s">
        <v>18</v>
      </c>
      <c r="D360" t="s">
        <v>58</v>
      </c>
      <c r="E360" t="s">
        <v>58</v>
      </c>
      <c r="F360" t="s">
        <v>34</v>
      </c>
      <c r="G360">
        <v>202</v>
      </c>
      <c r="H360" t="s">
        <v>47</v>
      </c>
      <c r="I360" t="s">
        <v>789</v>
      </c>
      <c r="J360" t="s">
        <v>623</v>
      </c>
      <c r="K360" t="s">
        <v>701</v>
      </c>
      <c r="L360" t="s">
        <v>782</v>
      </c>
      <c r="M360" t="s">
        <v>422</v>
      </c>
    </row>
    <row r="361" spans="1:13" hidden="1" x14ac:dyDescent="0.35">
      <c r="A361" s="45">
        <v>46053</v>
      </c>
      <c r="B361" t="s">
        <v>43</v>
      </c>
      <c r="C361" t="s">
        <v>48</v>
      </c>
      <c r="D361" t="s">
        <v>58</v>
      </c>
      <c r="E361" t="s">
        <v>58</v>
      </c>
      <c r="F361" t="s">
        <v>34</v>
      </c>
      <c r="G361">
        <v>202</v>
      </c>
      <c r="H361" t="s">
        <v>47</v>
      </c>
      <c r="I361" s="38" t="s">
        <v>422</v>
      </c>
      <c r="J361" s="38" t="s">
        <v>422</v>
      </c>
      <c r="K361" t="s">
        <v>422</v>
      </c>
      <c r="L361" s="37" t="s">
        <v>444</v>
      </c>
      <c r="M361" t="s">
        <v>444</v>
      </c>
    </row>
    <row r="362" spans="1:13" hidden="1" x14ac:dyDescent="0.35">
      <c r="A362" s="45">
        <v>46053</v>
      </c>
      <c r="B362" t="s">
        <v>43</v>
      </c>
      <c r="C362" t="s">
        <v>46</v>
      </c>
      <c r="D362" t="s">
        <v>58</v>
      </c>
      <c r="E362" t="s">
        <v>58</v>
      </c>
      <c r="F362" t="s">
        <v>34</v>
      </c>
      <c r="G362">
        <v>203</v>
      </c>
      <c r="H362" t="s">
        <v>42</v>
      </c>
      <c r="I362" s="38" t="s">
        <v>643</v>
      </c>
      <c r="J362" s="38" t="s">
        <v>643</v>
      </c>
      <c r="K362" t="s">
        <v>422</v>
      </c>
      <c r="L362" t="s">
        <v>449</v>
      </c>
      <c r="M362" t="s">
        <v>444</v>
      </c>
    </row>
    <row r="363" spans="1:13" hidden="1" x14ac:dyDescent="0.35">
      <c r="A363" s="45">
        <v>46053</v>
      </c>
      <c r="B363" t="s">
        <v>43</v>
      </c>
      <c r="C363" t="s">
        <v>47</v>
      </c>
      <c r="D363" t="s">
        <v>58</v>
      </c>
      <c r="E363" t="s">
        <v>58</v>
      </c>
      <c r="F363" t="s">
        <v>34</v>
      </c>
      <c r="G363">
        <v>203</v>
      </c>
      <c r="H363" t="s">
        <v>42</v>
      </c>
      <c r="I363" s="38" t="s">
        <v>422</v>
      </c>
      <c r="J363" s="38" t="s">
        <v>422</v>
      </c>
      <c r="K363" t="s">
        <v>422</v>
      </c>
      <c r="L363" t="s">
        <v>422</v>
      </c>
      <c r="M363" t="s">
        <v>444</v>
      </c>
    </row>
    <row r="364" spans="1:13" hidden="1" x14ac:dyDescent="0.35">
      <c r="A364" s="45">
        <v>46053</v>
      </c>
      <c r="B364" t="s">
        <v>43</v>
      </c>
      <c r="C364" t="s">
        <v>42</v>
      </c>
      <c r="D364" t="s">
        <v>58</v>
      </c>
      <c r="E364" t="s">
        <v>58</v>
      </c>
      <c r="F364" t="s">
        <v>34</v>
      </c>
      <c r="G364">
        <v>203</v>
      </c>
      <c r="H364" t="s">
        <v>42</v>
      </c>
      <c r="I364" t="s">
        <v>790</v>
      </c>
      <c r="J364" t="s">
        <v>593</v>
      </c>
      <c r="K364" t="s">
        <v>791</v>
      </c>
      <c r="L364" t="s">
        <v>792</v>
      </c>
      <c r="M364" t="s">
        <v>422</v>
      </c>
    </row>
    <row r="365" spans="1:13" hidden="1" x14ac:dyDescent="0.35">
      <c r="A365" s="45">
        <v>46053</v>
      </c>
      <c r="B365" t="s">
        <v>43</v>
      </c>
      <c r="C365" t="s">
        <v>18</v>
      </c>
      <c r="D365" t="s">
        <v>58</v>
      </c>
      <c r="E365" t="s">
        <v>58</v>
      </c>
      <c r="F365" t="s">
        <v>34</v>
      </c>
      <c r="G365">
        <v>203</v>
      </c>
      <c r="H365" t="s">
        <v>42</v>
      </c>
      <c r="I365" s="38" t="s">
        <v>723</v>
      </c>
      <c r="J365" s="38" t="s">
        <v>723</v>
      </c>
      <c r="K365" t="s">
        <v>793</v>
      </c>
      <c r="L365" t="s">
        <v>794</v>
      </c>
      <c r="M365" t="s">
        <v>422</v>
      </c>
    </row>
    <row r="366" spans="1:13" hidden="1" x14ac:dyDescent="0.35">
      <c r="A366" s="45">
        <v>46053</v>
      </c>
      <c r="B366" t="s">
        <v>43</v>
      </c>
      <c r="C366" t="s">
        <v>48</v>
      </c>
      <c r="D366" t="s">
        <v>58</v>
      </c>
      <c r="E366" t="s">
        <v>58</v>
      </c>
      <c r="F366" t="s">
        <v>34</v>
      </c>
      <c r="G366">
        <v>203</v>
      </c>
      <c r="H366" t="s">
        <v>42</v>
      </c>
      <c r="I366" s="38" t="s">
        <v>422</v>
      </c>
      <c r="J366" s="38" t="s">
        <v>444</v>
      </c>
      <c r="K366" t="s">
        <v>422</v>
      </c>
      <c r="L366" s="38" t="s">
        <v>422</v>
      </c>
      <c r="M366" t="s">
        <v>444</v>
      </c>
    </row>
    <row r="367" spans="1:13" hidden="1" x14ac:dyDescent="0.35">
      <c r="A367" s="45">
        <v>46053</v>
      </c>
      <c r="B367" t="s">
        <v>43</v>
      </c>
      <c r="C367" t="s">
        <v>46</v>
      </c>
      <c r="D367" t="s">
        <v>58</v>
      </c>
      <c r="E367" t="s">
        <v>58</v>
      </c>
      <c r="F367" t="s">
        <v>34</v>
      </c>
      <c r="G367">
        <v>204</v>
      </c>
      <c r="H367" t="s">
        <v>48</v>
      </c>
      <c r="I367" s="38" t="s">
        <v>449</v>
      </c>
      <c r="J367" s="37" t="s">
        <v>449</v>
      </c>
      <c r="K367" t="s">
        <v>422</v>
      </c>
      <c r="L367" t="s">
        <v>422</v>
      </c>
      <c r="M367" t="s">
        <v>444</v>
      </c>
    </row>
    <row r="368" spans="1:13" hidden="1" x14ac:dyDescent="0.35">
      <c r="A368" s="45">
        <v>46053</v>
      </c>
      <c r="B368" t="s">
        <v>43</v>
      </c>
      <c r="C368" t="s">
        <v>47</v>
      </c>
      <c r="D368" t="s">
        <v>58</v>
      </c>
      <c r="E368" t="s">
        <v>58</v>
      </c>
      <c r="F368" t="s">
        <v>34</v>
      </c>
      <c r="G368">
        <v>204</v>
      </c>
      <c r="H368" t="s">
        <v>48</v>
      </c>
      <c r="I368" s="38" t="s">
        <v>422</v>
      </c>
      <c r="J368" s="38" t="s">
        <v>422</v>
      </c>
      <c r="K368" t="s">
        <v>422</v>
      </c>
      <c r="L368" t="s">
        <v>444</v>
      </c>
      <c r="M368" t="s">
        <v>444</v>
      </c>
    </row>
    <row r="369" spans="1:13" hidden="1" x14ac:dyDescent="0.35">
      <c r="A369" s="45">
        <v>46053</v>
      </c>
      <c r="B369" t="s">
        <v>43</v>
      </c>
      <c r="C369" t="s">
        <v>42</v>
      </c>
      <c r="D369" t="s">
        <v>58</v>
      </c>
      <c r="E369" t="s">
        <v>58</v>
      </c>
      <c r="F369" t="s">
        <v>34</v>
      </c>
      <c r="G369">
        <v>204</v>
      </c>
      <c r="H369" t="s">
        <v>48</v>
      </c>
      <c r="I369" t="s">
        <v>422</v>
      </c>
      <c r="J369" t="s">
        <v>444</v>
      </c>
      <c r="K369" t="s">
        <v>422</v>
      </c>
      <c r="L369" t="s">
        <v>422</v>
      </c>
      <c r="M369" t="s">
        <v>444</v>
      </c>
    </row>
    <row r="370" spans="1:13" hidden="1" x14ac:dyDescent="0.35">
      <c r="A370" s="45">
        <v>46053</v>
      </c>
      <c r="B370" t="s">
        <v>43</v>
      </c>
      <c r="C370" t="s">
        <v>18</v>
      </c>
      <c r="D370" t="s">
        <v>58</v>
      </c>
      <c r="E370" t="s">
        <v>58</v>
      </c>
      <c r="F370" t="s">
        <v>34</v>
      </c>
      <c r="G370">
        <v>204</v>
      </c>
      <c r="H370" t="s">
        <v>48</v>
      </c>
      <c r="I370" t="s">
        <v>793</v>
      </c>
      <c r="J370" t="s">
        <v>694</v>
      </c>
      <c r="K370" t="s">
        <v>723</v>
      </c>
      <c r="L370" t="s">
        <v>789</v>
      </c>
      <c r="M370" t="s">
        <v>422</v>
      </c>
    </row>
    <row r="371" spans="1:13" hidden="1" x14ac:dyDescent="0.35">
      <c r="A371" s="45">
        <v>46053</v>
      </c>
      <c r="B371" t="s">
        <v>43</v>
      </c>
      <c r="C371" t="s">
        <v>48</v>
      </c>
      <c r="D371" t="s">
        <v>58</v>
      </c>
      <c r="E371" t="s">
        <v>58</v>
      </c>
      <c r="F371" t="s">
        <v>34</v>
      </c>
      <c r="G371">
        <v>204</v>
      </c>
      <c r="H371" t="s">
        <v>48</v>
      </c>
      <c r="I371" t="s">
        <v>703</v>
      </c>
      <c r="J371" t="s">
        <v>785</v>
      </c>
      <c r="K371" t="s">
        <v>560</v>
      </c>
      <c r="L371" t="s">
        <v>795</v>
      </c>
      <c r="M371" t="s">
        <v>422</v>
      </c>
    </row>
    <row r="372" spans="1:13" hidden="1" x14ac:dyDescent="0.35">
      <c r="A372" s="45">
        <v>46053</v>
      </c>
      <c r="B372" t="s">
        <v>43</v>
      </c>
      <c r="C372" t="s">
        <v>46</v>
      </c>
      <c r="D372" t="s">
        <v>58</v>
      </c>
      <c r="E372" t="s">
        <v>58</v>
      </c>
      <c r="F372" t="s">
        <v>34</v>
      </c>
      <c r="G372">
        <v>205</v>
      </c>
      <c r="H372" t="s">
        <v>661</v>
      </c>
      <c r="I372" t="s">
        <v>444</v>
      </c>
      <c r="J372" t="s">
        <v>444</v>
      </c>
      <c r="K372" t="s">
        <v>444</v>
      </c>
      <c r="L372" t="s">
        <v>444</v>
      </c>
      <c r="M372" t="s">
        <v>444</v>
      </c>
    </row>
    <row r="373" spans="1:13" hidden="1" x14ac:dyDescent="0.35">
      <c r="A373" s="45">
        <v>46053</v>
      </c>
      <c r="B373" t="s">
        <v>43</v>
      </c>
      <c r="C373" t="s">
        <v>47</v>
      </c>
      <c r="D373" t="s">
        <v>58</v>
      </c>
      <c r="E373" t="s">
        <v>58</v>
      </c>
      <c r="F373" t="s">
        <v>34</v>
      </c>
      <c r="G373">
        <v>205</v>
      </c>
      <c r="H373" t="s">
        <v>661</v>
      </c>
      <c r="I373" s="38" t="s">
        <v>444</v>
      </c>
      <c r="J373" s="38" t="s">
        <v>444</v>
      </c>
      <c r="K373" t="s">
        <v>444</v>
      </c>
      <c r="L373" t="s">
        <v>444</v>
      </c>
      <c r="M373" t="s">
        <v>444</v>
      </c>
    </row>
    <row r="374" spans="1:13" hidden="1" x14ac:dyDescent="0.35">
      <c r="A374" s="45">
        <v>46053</v>
      </c>
      <c r="B374" t="s">
        <v>43</v>
      </c>
      <c r="C374" t="s">
        <v>42</v>
      </c>
      <c r="D374" t="s">
        <v>58</v>
      </c>
      <c r="E374" t="s">
        <v>58</v>
      </c>
      <c r="F374" t="s">
        <v>34</v>
      </c>
      <c r="G374">
        <v>205</v>
      </c>
      <c r="H374" t="s">
        <v>661</v>
      </c>
      <c r="I374" t="s">
        <v>444</v>
      </c>
      <c r="J374" t="s">
        <v>444</v>
      </c>
      <c r="K374" t="s">
        <v>444</v>
      </c>
      <c r="L374" t="s">
        <v>444</v>
      </c>
      <c r="M374" t="s">
        <v>444</v>
      </c>
    </row>
    <row r="375" spans="1:13" hidden="1" x14ac:dyDescent="0.35">
      <c r="A375" s="45">
        <v>46053</v>
      </c>
      <c r="B375" t="s">
        <v>43</v>
      </c>
      <c r="C375" t="s">
        <v>18</v>
      </c>
      <c r="D375" t="s">
        <v>58</v>
      </c>
      <c r="E375" t="s">
        <v>58</v>
      </c>
      <c r="F375" t="s">
        <v>34</v>
      </c>
      <c r="G375">
        <v>205</v>
      </c>
      <c r="H375" t="s">
        <v>661</v>
      </c>
      <c r="I375" t="s">
        <v>444</v>
      </c>
      <c r="J375" t="s">
        <v>444</v>
      </c>
      <c r="K375" t="s">
        <v>444</v>
      </c>
      <c r="L375" t="s">
        <v>444</v>
      </c>
      <c r="M375" t="s">
        <v>444</v>
      </c>
    </row>
    <row r="376" spans="1:13" hidden="1" x14ac:dyDescent="0.35">
      <c r="A376" s="45">
        <v>46053</v>
      </c>
      <c r="B376" t="s">
        <v>43</v>
      </c>
      <c r="C376" t="s">
        <v>48</v>
      </c>
      <c r="D376" t="s">
        <v>58</v>
      </c>
      <c r="E376" t="s">
        <v>58</v>
      </c>
      <c r="F376" t="s">
        <v>34</v>
      </c>
      <c r="G376">
        <v>205</v>
      </c>
      <c r="H376" t="s">
        <v>661</v>
      </c>
      <c r="I376" t="s">
        <v>444</v>
      </c>
      <c r="J376" t="s">
        <v>444</v>
      </c>
      <c r="K376" t="s">
        <v>444</v>
      </c>
      <c r="L376" t="s">
        <v>444</v>
      </c>
      <c r="M376" t="s">
        <v>444</v>
      </c>
    </row>
    <row r="377" spans="1:13" hidden="1" x14ac:dyDescent="0.35">
      <c r="A377" s="45">
        <v>46053</v>
      </c>
      <c r="B377" t="s">
        <v>43</v>
      </c>
      <c r="C377" t="s">
        <v>46</v>
      </c>
      <c r="D377" t="s">
        <v>58</v>
      </c>
      <c r="E377" t="s">
        <v>58</v>
      </c>
      <c r="F377" t="s">
        <v>34</v>
      </c>
      <c r="G377">
        <v>206</v>
      </c>
      <c r="H377" t="s">
        <v>26</v>
      </c>
      <c r="I377" t="s">
        <v>444</v>
      </c>
      <c r="J377" t="s">
        <v>444</v>
      </c>
      <c r="K377" t="s">
        <v>444</v>
      </c>
      <c r="L377" t="s">
        <v>444</v>
      </c>
      <c r="M377" t="s">
        <v>444</v>
      </c>
    </row>
    <row r="378" spans="1:13" hidden="1" x14ac:dyDescent="0.35">
      <c r="A378" s="45">
        <v>46053</v>
      </c>
      <c r="B378" t="s">
        <v>43</v>
      </c>
      <c r="C378" t="s">
        <v>47</v>
      </c>
      <c r="D378" t="s">
        <v>58</v>
      </c>
      <c r="E378" t="s">
        <v>58</v>
      </c>
      <c r="F378" t="s">
        <v>34</v>
      </c>
      <c r="G378">
        <v>206</v>
      </c>
      <c r="H378" t="s">
        <v>26</v>
      </c>
      <c r="I378" t="s">
        <v>444</v>
      </c>
      <c r="J378" t="s">
        <v>444</v>
      </c>
      <c r="K378" t="s">
        <v>444</v>
      </c>
      <c r="L378" t="s">
        <v>444</v>
      </c>
      <c r="M378" t="s">
        <v>444</v>
      </c>
    </row>
    <row r="379" spans="1:13" hidden="1" x14ac:dyDescent="0.35">
      <c r="A379" s="45">
        <v>46053</v>
      </c>
      <c r="B379" t="s">
        <v>43</v>
      </c>
      <c r="C379" t="s">
        <v>42</v>
      </c>
      <c r="D379" t="s">
        <v>58</v>
      </c>
      <c r="E379" t="s">
        <v>58</v>
      </c>
      <c r="F379" t="s">
        <v>34</v>
      </c>
      <c r="G379">
        <v>206</v>
      </c>
      <c r="H379" t="s">
        <v>26</v>
      </c>
      <c r="I379" s="37" t="s">
        <v>444</v>
      </c>
      <c r="J379" s="37" t="s">
        <v>444</v>
      </c>
      <c r="K379" t="s">
        <v>444</v>
      </c>
      <c r="L379" t="s">
        <v>444</v>
      </c>
      <c r="M379" t="s">
        <v>444</v>
      </c>
    </row>
    <row r="380" spans="1:13" hidden="1" x14ac:dyDescent="0.35">
      <c r="A380" s="45">
        <v>46053</v>
      </c>
      <c r="B380" t="s">
        <v>43</v>
      </c>
      <c r="C380" t="s">
        <v>18</v>
      </c>
      <c r="D380" t="s">
        <v>58</v>
      </c>
      <c r="E380" t="s">
        <v>58</v>
      </c>
      <c r="F380" t="s">
        <v>34</v>
      </c>
      <c r="G380">
        <v>206</v>
      </c>
      <c r="H380" t="s">
        <v>26</v>
      </c>
      <c r="I380" t="s">
        <v>444</v>
      </c>
      <c r="J380" t="s">
        <v>444</v>
      </c>
      <c r="K380" t="s">
        <v>444</v>
      </c>
      <c r="L380" t="s">
        <v>444</v>
      </c>
      <c r="M380" t="s">
        <v>444</v>
      </c>
    </row>
    <row r="381" spans="1:13" hidden="1" x14ac:dyDescent="0.35">
      <c r="A381" s="45">
        <v>46053</v>
      </c>
      <c r="B381" t="s">
        <v>43</v>
      </c>
      <c r="C381" t="s">
        <v>48</v>
      </c>
      <c r="D381" t="s">
        <v>58</v>
      </c>
      <c r="E381" t="s">
        <v>58</v>
      </c>
      <c r="F381" t="s">
        <v>34</v>
      </c>
      <c r="G381">
        <v>206</v>
      </c>
      <c r="H381" t="s">
        <v>26</v>
      </c>
      <c r="I381" t="s">
        <v>444</v>
      </c>
      <c r="J381" t="s">
        <v>444</v>
      </c>
      <c r="K381" t="s">
        <v>444</v>
      </c>
      <c r="L381" t="s">
        <v>444</v>
      </c>
      <c r="M381" t="s">
        <v>444</v>
      </c>
    </row>
    <row r="382" spans="1:13" hidden="1" x14ac:dyDescent="0.35">
      <c r="A382" s="45">
        <v>46053</v>
      </c>
      <c r="B382" t="s">
        <v>43</v>
      </c>
      <c r="C382" t="s">
        <v>46</v>
      </c>
      <c r="D382" t="s">
        <v>58</v>
      </c>
      <c r="E382" t="s">
        <v>58</v>
      </c>
      <c r="F382" t="s">
        <v>34</v>
      </c>
      <c r="G382">
        <v>999</v>
      </c>
      <c r="H382" t="s">
        <v>27</v>
      </c>
      <c r="I382" t="s">
        <v>796</v>
      </c>
      <c r="J382" s="37" t="s">
        <v>797</v>
      </c>
      <c r="K382" t="s">
        <v>798</v>
      </c>
      <c r="L382" t="s">
        <v>799</v>
      </c>
      <c r="M382" t="s">
        <v>602</v>
      </c>
    </row>
    <row r="383" spans="1:13" hidden="1" x14ac:dyDescent="0.35">
      <c r="A383" s="45">
        <v>46053</v>
      </c>
      <c r="B383" t="s">
        <v>43</v>
      </c>
      <c r="C383" t="s">
        <v>47</v>
      </c>
      <c r="D383" t="s">
        <v>58</v>
      </c>
      <c r="E383" t="s">
        <v>58</v>
      </c>
      <c r="F383" t="s">
        <v>34</v>
      </c>
      <c r="G383">
        <v>999</v>
      </c>
      <c r="H383" t="s">
        <v>27</v>
      </c>
      <c r="I383" t="s">
        <v>800</v>
      </c>
      <c r="J383" t="s">
        <v>801</v>
      </c>
      <c r="K383" t="s">
        <v>473</v>
      </c>
      <c r="L383" t="s">
        <v>802</v>
      </c>
      <c r="M383" t="s">
        <v>422</v>
      </c>
    </row>
    <row r="384" spans="1:13" hidden="1" x14ac:dyDescent="0.35">
      <c r="A384" s="45">
        <v>46053</v>
      </c>
      <c r="B384" t="s">
        <v>43</v>
      </c>
      <c r="C384" t="s">
        <v>42</v>
      </c>
      <c r="D384" t="s">
        <v>58</v>
      </c>
      <c r="E384" t="s">
        <v>58</v>
      </c>
      <c r="F384" t="s">
        <v>34</v>
      </c>
      <c r="G384">
        <v>999</v>
      </c>
      <c r="H384" t="s">
        <v>27</v>
      </c>
      <c r="I384" t="s">
        <v>803</v>
      </c>
      <c r="J384" t="s">
        <v>611</v>
      </c>
      <c r="K384" t="s">
        <v>581</v>
      </c>
      <c r="L384" t="s">
        <v>804</v>
      </c>
      <c r="M384" t="s">
        <v>422</v>
      </c>
    </row>
    <row r="385" spans="1:13" hidden="1" x14ac:dyDescent="0.35">
      <c r="A385" s="45">
        <v>46053</v>
      </c>
      <c r="B385" t="s">
        <v>43</v>
      </c>
      <c r="C385" t="s">
        <v>18</v>
      </c>
      <c r="D385" t="s">
        <v>58</v>
      </c>
      <c r="E385" t="s">
        <v>58</v>
      </c>
      <c r="F385" t="s">
        <v>34</v>
      </c>
      <c r="G385">
        <v>999</v>
      </c>
      <c r="H385" t="s">
        <v>27</v>
      </c>
      <c r="I385" t="s">
        <v>805</v>
      </c>
      <c r="J385" t="s">
        <v>806</v>
      </c>
      <c r="K385" t="s">
        <v>518</v>
      </c>
      <c r="L385" t="s">
        <v>807</v>
      </c>
      <c r="M385" t="s">
        <v>517</v>
      </c>
    </row>
    <row r="386" spans="1:13" hidden="1" x14ac:dyDescent="0.35">
      <c r="A386" s="45">
        <v>46053</v>
      </c>
      <c r="B386" t="s">
        <v>43</v>
      </c>
      <c r="C386" t="s">
        <v>48</v>
      </c>
      <c r="D386" t="s">
        <v>58</v>
      </c>
      <c r="E386" t="s">
        <v>58</v>
      </c>
      <c r="F386" t="s">
        <v>34</v>
      </c>
      <c r="G386">
        <v>999</v>
      </c>
      <c r="H386" t="s">
        <v>27</v>
      </c>
      <c r="I386" t="s">
        <v>808</v>
      </c>
      <c r="J386" t="s">
        <v>809</v>
      </c>
      <c r="K386" t="s">
        <v>810</v>
      </c>
      <c r="L386" t="s">
        <v>811</v>
      </c>
      <c r="M386" t="s">
        <v>422</v>
      </c>
    </row>
    <row r="387" spans="1:13" hidden="1" x14ac:dyDescent="0.35">
      <c r="A387" s="45">
        <v>46053</v>
      </c>
      <c r="B387" t="s">
        <v>51</v>
      </c>
      <c r="C387" t="s">
        <v>402</v>
      </c>
      <c r="D387" t="s">
        <v>58</v>
      </c>
      <c r="E387" t="s">
        <v>58</v>
      </c>
      <c r="F387" t="s">
        <v>392</v>
      </c>
      <c r="G387" t="s">
        <v>812</v>
      </c>
      <c r="H387" t="s">
        <v>812</v>
      </c>
      <c r="I387" t="s">
        <v>444</v>
      </c>
      <c r="J387" s="37" t="s">
        <v>444</v>
      </c>
      <c r="K387" t="s">
        <v>444</v>
      </c>
      <c r="L387" t="s">
        <v>444</v>
      </c>
      <c r="M387" t="s">
        <v>444</v>
      </c>
    </row>
    <row r="388" spans="1:13" hidden="1" x14ac:dyDescent="0.35">
      <c r="A388" s="45">
        <v>46053</v>
      </c>
      <c r="B388" t="s">
        <v>51</v>
      </c>
      <c r="C388" t="s">
        <v>46</v>
      </c>
      <c r="D388" t="s">
        <v>58</v>
      </c>
      <c r="E388" t="s">
        <v>58</v>
      </c>
      <c r="F388" t="s">
        <v>392</v>
      </c>
      <c r="G388">
        <v>301</v>
      </c>
      <c r="H388" t="s">
        <v>396</v>
      </c>
      <c r="I388" t="s">
        <v>496</v>
      </c>
      <c r="J388" t="s">
        <v>497</v>
      </c>
      <c r="K388" t="s">
        <v>422</v>
      </c>
      <c r="L388" t="s">
        <v>441</v>
      </c>
      <c r="M388" t="s">
        <v>422</v>
      </c>
    </row>
    <row r="389" spans="1:13" hidden="1" x14ac:dyDescent="0.35">
      <c r="A389" s="45">
        <v>46053</v>
      </c>
      <c r="B389" t="s">
        <v>51</v>
      </c>
      <c r="C389" t="s">
        <v>47</v>
      </c>
      <c r="D389" t="s">
        <v>58</v>
      </c>
      <c r="E389" t="s">
        <v>58</v>
      </c>
      <c r="F389" t="s">
        <v>392</v>
      </c>
      <c r="G389">
        <v>301</v>
      </c>
      <c r="H389" t="s">
        <v>396</v>
      </c>
      <c r="I389" s="38" t="s">
        <v>631</v>
      </c>
      <c r="J389" s="38" t="s">
        <v>813</v>
      </c>
      <c r="K389" t="s">
        <v>444</v>
      </c>
      <c r="L389" t="s">
        <v>444</v>
      </c>
      <c r="M389" t="s">
        <v>444</v>
      </c>
    </row>
    <row r="390" spans="1:13" hidden="1" x14ac:dyDescent="0.35">
      <c r="A390" s="45">
        <v>46053</v>
      </c>
      <c r="B390" t="s">
        <v>51</v>
      </c>
      <c r="C390" t="s">
        <v>402</v>
      </c>
      <c r="D390" t="s">
        <v>58</v>
      </c>
      <c r="E390" t="s">
        <v>58</v>
      </c>
      <c r="F390" t="s">
        <v>392</v>
      </c>
      <c r="G390">
        <v>301</v>
      </c>
      <c r="H390" t="s">
        <v>396</v>
      </c>
      <c r="I390" t="s">
        <v>422</v>
      </c>
      <c r="J390" t="s">
        <v>422</v>
      </c>
      <c r="K390" t="s">
        <v>444</v>
      </c>
      <c r="L390" t="s">
        <v>422</v>
      </c>
      <c r="M390" t="s">
        <v>444</v>
      </c>
    </row>
    <row r="391" spans="1:13" hidden="1" x14ac:dyDescent="0.35">
      <c r="A391" s="45">
        <v>46053</v>
      </c>
      <c r="B391" t="s">
        <v>51</v>
      </c>
      <c r="C391" t="s">
        <v>26</v>
      </c>
      <c r="D391" t="s">
        <v>58</v>
      </c>
      <c r="E391" t="s">
        <v>58</v>
      </c>
      <c r="F391" t="s">
        <v>392</v>
      </c>
      <c r="G391">
        <v>301</v>
      </c>
      <c r="H391" t="s">
        <v>396</v>
      </c>
      <c r="I391" s="38" t="s">
        <v>422</v>
      </c>
      <c r="J391" s="38" t="s">
        <v>422</v>
      </c>
      <c r="K391" t="s">
        <v>444</v>
      </c>
      <c r="L391" t="s">
        <v>444</v>
      </c>
      <c r="M391" t="s">
        <v>422</v>
      </c>
    </row>
    <row r="392" spans="1:13" hidden="1" x14ac:dyDescent="0.35">
      <c r="A392" s="45">
        <v>46053</v>
      </c>
      <c r="B392" t="s">
        <v>51</v>
      </c>
      <c r="C392" t="s">
        <v>42</v>
      </c>
      <c r="D392" t="s">
        <v>58</v>
      </c>
      <c r="E392" t="s">
        <v>58</v>
      </c>
      <c r="F392" t="s">
        <v>392</v>
      </c>
      <c r="G392">
        <v>301</v>
      </c>
      <c r="H392" t="s">
        <v>396</v>
      </c>
      <c r="I392" t="s">
        <v>496</v>
      </c>
      <c r="J392" t="s">
        <v>497</v>
      </c>
      <c r="K392" t="s">
        <v>444</v>
      </c>
      <c r="L392" t="s">
        <v>422</v>
      </c>
      <c r="M392" t="s">
        <v>444</v>
      </c>
    </row>
    <row r="393" spans="1:13" hidden="1" x14ac:dyDescent="0.35">
      <c r="A393" s="45">
        <v>46053</v>
      </c>
      <c r="B393" t="s">
        <v>51</v>
      </c>
      <c r="C393" t="s">
        <v>18</v>
      </c>
      <c r="D393" t="s">
        <v>58</v>
      </c>
      <c r="E393" t="s">
        <v>58</v>
      </c>
      <c r="F393" t="s">
        <v>392</v>
      </c>
      <c r="G393">
        <v>301</v>
      </c>
      <c r="H393" t="s">
        <v>396</v>
      </c>
      <c r="I393" s="38" t="s">
        <v>496</v>
      </c>
      <c r="J393" s="38" t="s">
        <v>497</v>
      </c>
      <c r="K393" t="s">
        <v>422</v>
      </c>
      <c r="L393" t="s">
        <v>441</v>
      </c>
      <c r="M393" t="s">
        <v>422</v>
      </c>
    </row>
    <row r="394" spans="1:13" hidden="1" x14ac:dyDescent="0.35">
      <c r="A394" s="45">
        <v>46053</v>
      </c>
      <c r="B394" t="s">
        <v>51</v>
      </c>
      <c r="C394" t="s">
        <v>48</v>
      </c>
      <c r="D394" t="s">
        <v>58</v>
      </c>
      <c r="E394" t="s">
        <v>58</v>
      </c>
      <c r="F394" t="s">
        <v>392</v>
      </c>
      <c r="G394">
        <v>301</v>
      </c>
      <c r="H394" t="s">
        <v>396</v>
      </c>
      <c r="I394" s="38" t="s">
        <v>445</v>
      </c>
      <c r="J394" s="38" t="s">
        <v>439</v>
      </c>
      <c r="K394" t="s">
        <v>444</v>
      </c>
      <c r="L394" s="38" t="s">
        <v>444</v>
      </c>
      <c r="M394" t="s">
        <v>444</v>
      </c>
    </row>
    <row r="395" spans="1:13" hidden="1" x14ac:dyDescent="0.35">
      <c r="A395" s="45">
        <v>46053</v>
      </c>
      <c r="B395" t="s">
        <v>51</v>
      </c>
      <c r="C395" t="s">
        <v>46</v>
      </c>
      <c r="D395" t="s">
        <v>58</v>
      </c>
      <c r="E395" t="s">
        <v>58</v>
      </c>
      <c r="F395" t="s">
        <v>392</v>
      </c>
      <c r="G395">
        <v>302</v>
      </c>
      <c r="H395" t="s">
        <v>397</v>
      </c>
      <c r="I395" t="s">
        <v>596</v>
      </c>
      <c r="J395" t="s">
        <v>596</v>
      </c>
      <c r="K395" t="s">
        <v>422</v>
      </c>
      <c r="L395" t="s">
        <v>422</v>
      </c>
      <c r="M395" t="s">
        <v>422</v>
      </c>
    </row>
    <row r="396" spans="1:13" hidden="1" x14ac:dyDescent="0.35">
      <c r="A396" s="45">
        <v>46053</v>
      </c>
      <c r="B396" t="s">
        <v>51</v>
      </c>
      <c r="C396" t="s">
        <v>47</v>
      </c>
      <c r="D396" t="s">
        <v>58</v>
      </c>
      <c r="E396" t="s">
        <v>58</v>
      </c>
      <c r="F396" t="s">
        <v>392</v>
      </c>
      <c r="G396">
        <v>302</v>
      </c>
      <c r="H396" t="s">
        <v>397</v>
      </c>
      <c r="I396" s="38" t="s">
        <v>422</v>
      </c>
      <c r="J396" s="38" t="s">
        <v>422</v>
      </c>
      <c r="K396" s="38" t="s">
        <v>444</v>
      </c>
      <c r="L396" s="38" t="s">
        <v>444</v>
      </c>
      <c r="M396" s="38" t="s">
        <v>444</v>
      </c>
    </row>
    <row r="397" spans="1:13" hidden="1" x14ac:dyDescent="0.35">
      <c r="A397" s="45">
        <v>46053</v>
      </c>
      <c r="B397" t="s">
        <v>51</v>
      </c>
      <c r="C397" t="s">
        <v>402</v>
      </c>
      <c r="D397" t="s">
        <v>58</v>
      </c>
      <c r="E397" t="s">
        <v>58</v>
      </c>
      <c r="F397" t="s">
        <v>392</v>
      </c>
      <c r="G397">
        <v>302</v>
      </c>
      <c r="H397" t="s">
        <v>397</v>
      </c>
      <c r="I397" s="38" t="s">
        <v>422</v>
      </c>
      <c r="J397" s="38" t="s">
        <v>444</v>
      </c>
      <c r="K397" s="37" t="s">
        <v>444</v>
      </c>
      <c r="L397" s="38" t="s">
        <v>422</v>
      </c>
      <c r="M397" s="38" t="s">
        <v>444</v>
      </c>
    </row>
    <row r="398" spans="1:13" hidden="1" x14ac:dyDescent="0.35">
      <c r="A398" s="45">
        <v>46053</v>
      </c>
      <c r="B398" t="s">
        <v>51</v>
      </c>
      <c r="C398" t="s">
        <v>26</v>
      </c>
      <c r="D398" t="s">
        <v>58</v>
      </c>
      <c r="E398" t="s">
        <v>58</v>
      </c>
      <c r="F398" t="s">
        <v>392</v>
      </c>
      <c r="G398">
        <v>302</v>
      </c>
      <c r="H398" t="s">
        <v>397</v>
      </c>
      <c r="I398" s="38" t="s">
        <v>444</v>
      </c>
      <c r="J398" s="38" t="s">
        <v>444</v>
      </c>
      <c r="K398" s="38" t="s">
        <v>444</v>
      </c>
      <c r="L398" s="38" t="s">
        <v>444</v>
      </c>
      <c r="M398" s="38" t="s">
        <v>444</v>
      </c>
    </row>
    <row r="399" spans="1:13" hidden="1" x14ac:dyDescent="0.35">
      <c r="A399" s="45">
        <v>46053</v>
      </c>
      <c r="B399" t="s">
        <v>51</v>
      </c>
      <c r="C399" t="s">
        <v>42</v>
      </c>
      <c r="D399" t="s">
        <v>58</v>
      </c>
      <c r="E399" t="s">
        <v>58</v>
      </c>
      <c r="F399" t="s">
        <v>392</v>
      </c>
      <c r="G399">
        <v>302</v>
      </c>
      <c r="H399" t="s">
        <v>397</v>
      </c>
      <c r="I399" s="38" t="s">
        <v>422</v>
      </c>
      <c r="J399" s="38" t="s">
        <v>422</v>
      </c>
      <c r="K399" s="37" t="s">
        <v>444</v>
      </c>
      <c r="L399" s="38" t="s">
        <v>444</v>
      </c>
      <c r="M399" s="38" t="s">
        <v>444</v>
      </c>
    </row>
    <row r="400" spans="1:13" hidden="1" x14ac:dyDescent="0.35">
      <c r="A400" s="45">
        <v>46053</v>
      </c>
      <c r="B400" t="s">
        <v>51</v>
      </c>
      <c r="C400" t="s">
        <v>18</v>
      </c>
      <c r="D400" t="s">
        <v>58</v>
      </c>
      <c r="E400" t="s">
        <v>58</v>
      </c>
      <c r="F400" t="s">
        <v>392</v>
      </c>
      <c r="G400">
        <v>302</v>
      </c>
      <c r="H400" t="s">
        <v>397</v>
      </c>
      <c r="I400" s="38" t="s">
        <v>814</v>
      </c>
      <c r="J400" s="38" t="s">
        <v>814</v>
      </c>
      <c r="K400" s="38" t="s">
        <v>422</v>
      </c>
      <c r="L400" s="38" t="s">
        <v>422</v>
      </c>
      <c r="M400" s="38" t="s">
        <v>422</v>
      </c>
    </row>
    <row r="401" spans="1:13" hidden="1" x14ac:dyDescent="0.35">
      <c r="A401" s="45">
        <v>46053</v>
      </c>
      <c r="B401" t="s">
        <v>51</v>
      </c>
      <c r="C401" t="s">
        <v>48</v>
      </c>
      <c r="D401" t="s">
        <v>58</v>
      </c>
      <c r="E401" t="s">
        <v>58</v>
      </c>
      <c r="F401" t="s">
        <v>392</v>
      </c>
      <c r="G401">
        <v>302</v>
      </c>
      <c r="H401" t="s">
        <v>397</v>
      </c>
      <c r="I401" s="38" t="s">
        <v>422</v>
      </c>
      <c r="J401" s="38" t="s">
        <v>422</v>
      </c>
      <c r="K401" s="38" t="s">
        <v>444</v>
      </c>
      <c r="L401" s="38" t="s">
        <v>444</v>
      </c>
      <c r="M401" s="38" t="s">
        <v>444</v>
      </c>
    </row>
    <row r="402" spans="1:13" hidden="1" x14ac:dyDescent="0.35">
      <c r="A402" s="45">
        <v>46053</v>
      </c>
      <c r="B402" t="s">
        <v>51</v>
      </c>
      <c r="C402" t="s">
        <v>46</v>
      </c>
      <c r="D402" t="s">
        <v>58</v>
      </c>
      <c r="E402" t="s">
        <v>58</v>
      </c>
      <c r="F402" t="s">
        <v>392</v>
      </c>
      <c r="G402">
        <v>303</v>
      </c>
      <c r="H402" t="s">
        <v>398</v>
      </c>
      <c r="I402" s="38" t="s">
        <v>450</v>
      </c>
      <c r="J402" s="38" t="s">
        <v>450</v>
      </c>
      <c r="K402" s="38" t="s">
        <v>444</v>
      </c>
      <c r="L402" s="38" t="s">
        <v>422</v>
      </c>
      <c r="M402" s="37" t="s">
        <v>444</v>
      </c>
    </row>
    <row r="403" spans="1:13" hidden="1" x14ac:dyDescent="0.35">
      <c r="A403" s="45">
        <v>46053</v>
      </c>
      <c r="B403" t="s">
        <v>51</v>
      </c>
      <c r="C403" t="s">
        <v>47</v>
      </c>
      <c r="D403" t="s">
        <v>58</v>
      </c>
      <c r="E403" t="s">
        <v>58</v>
      </c>
      <c r="F403" t="s">
        <v>392</v>
      </c>
      <c r="G403">
        <v>303</v>
      </c>
      <c r="H403" t="s">
        <v>398</v>
      </c>
      <c r="I403" t="s">
        <v>422</v>
      </c>
      <c r="J403" s="37" t="s">
        <v>422</v>
      </c>
      <c r="K403" t="s">
        <v>444</v>
      </c>
      <c r="L403" t="s">
        <v>444</v>
      </c>
      <c r="M403" t="s">
        <v>444</v>
      </c>
    </row>
    <row r="404" spans="1:13" hidden="1" x14ac:dyDescent="0.35">
      <c r="A404" s="45">
        <v>46053</v>
      </c>
      <c r="B404" t="s">
        <v>51</v>
      </c>
      <c r="C404" t="s">
        <v>402</v>
      </c>
      <c r="D404" t="s">
        <v>58</v>
      </c>
      <c r="E404" t="s">
        <v>58</v>
      </c>
      <c r="F404" t="s">
        <v>392</v>
      </c>
      <c r="G404">
        <v>303</v>
      </c>
      <c r="H404" t="s">
        <v>398</v>
      </c>
      <c r="I404" t="s">
        <v>444</v>
      </c>
      <c r="J404" t="s">
        <v>444</v>
      </c>
      <c r="K404" t="s">
        <v>444</v>
      </c>
      <c r="L404" t="s">
        <v>444</v>
      </c>
      <c r="M404" t="s">
        <v>444</v>
      </c>
    </row>
    <row r="405" spans="1:13" hidden="1" x14ac:dyDescent="0.35">
      <c r="A405" s="45">
        <v>46053</v>
      </c>
      <c r="B405" t="s">
        <v>51</v>
      </c>
      <c r="C405" t="s">
        <v>26</v>
      </c>
      <c r="D405" t="s">
        <v>58</v>
      </c>
      <c r="E405" t="s">
        <v>58</v>
      </c>
      <c r="F405" t="s">
        <v>392</v>
      </c>
      <c r="G405">
        <v>303</v>
      </c>
      <c r="H405" t="s">
        <v>398</v>
      </c>
      <c r="I405" t="s">
        <v>444</v>
      </c>
      <c r="J405" t="s">
        <v>444</v>
      </c>
      <c r="K405" t="s">
        <v>444</v>
      </c>
      <c r="L405" t="s">
        <v>444</v>
      </c>
      <c r="M405" t="s">
        <v>444</v>
      </c>
    </row>
    <row r="406" spans="1:13" hidden="1" x14ac:dyDescent="0.35">
      <c r="A406" s="45">
        <v>46053</v>
      </c>
      <c r="B406" t="s">
        <v>51</v>
      </c>
      <c r="C406" t="s">
        <v>42</v>
      </c>
      <c r="D406" t="s">
        <v>58</v>
      </c>
      <c r="E406" t="s">
        <v>58</v>
      </c>
      <c r="F406" t="s">
        <v>392</v>
      </c>
      <c r="G406">
        <v>303</v>
      </c>
      <c r="H406" t="s">
        <v>398</v>
      </c>
      <c r="I406" t="s">
        <v>422</v>
      </c>
      <c r="J406" t="s">
        <v>422</v>
      </c>
      <c r="K406" t="s">
        <v>422</v>
      </c>
      <c r="L406" t="s">
        <v>422</v>
      </c>
      <c r="M406" t="s">
        <v>444</v>
      </c>
    </row>
    <row r="407" spans="1:13" hidden="1" x14ac:dyDescent="0.35">
      <c r="A407" s="45">
        <v>46053</v>
      </c>
      <c r="B407" t="s">
        <v>51</v>
      </c>
      <c r="C407" t="s">
        <v>18</v>
      </c>
      <c r="D407" t="s">
        <v>58</v>
      </c>
      <c r="E407" t="s">
        <v>58</v>
      </c>
      <c r="F407" t="s">
        <v>392</v>
      </c>
      <c r="G407">
        <v>303</v>
      </c>
      <c r="H407" t="s">
        <v>398</v>
      </c>
      <c r="I407" t="s">
        <v>450</v>
      </c>
      <c r="J407" t="s">
        <v>450</v>
      </c>
      <c r="K407" t="s">
        <v>422</v>
      </c>
      <c r="L407" t="s">
        <v>422</v>
      </c>
      <c r="M407" t="s">
        <v>444</v>
      </c>
    </row>
    <row r="408" spans="1:13" hidden="1" x14ac:dyDescent="0.35">
      <c r="A408" s="45">
        <v>46053</v>
      </c>
      <c r="B408" t="s">
        <v>51</v>
      </c>
      <c r="C408" t="s">
        <v>48</v>
      </c>
      <c r="D408" t="s">
        <v>58</v>
      </c>
      <c r="E408" t="s">
        <v>58</v>
      </c>
      <c r="F408" t="s">
        <v>392</v>
      </c>
      <c r="G408">
        <v>303</v>
      </c>
      <c r="H408" t="s">
        <v>398</v>
      </c>
      <c r="I408" s="37" t="s">
        <v>444</v>
      </c>
      <c r="J408" t="s">
        <v>444</v>
      </c>
      <c r="K408" t="s">
        <v>444</v>
      </c>
      <c r="L408" t="s">
        <v>444</v>
      </c>
      <c r="M408" t="s">
        <v>444</v>
      </c>
    </row>
    <row r="409" spans="1:13" hidden="1" x14ac:dyDescent="0.35">
      <c r="A409" s="45">
        <v>46053</v>
      </c>
      <c r="B409" t="s">
        <v>51</v>
      </c>
      <c r="C409" t="s">
        <v>46</v>
      </c>
      <c r="D409" t="s">
        <v>58</v>
      </c>
      <c r="E409" t="s">
        <v>58</v>
      </c>
      <c r="F409" t="s">
        <v>392</v>
      </c>
      <c r="G409">
        <v>304</v>
      </c>
      <c r="H409" t="s">
        <v>399</v>
      </c>
      <c r="I409" t="s">
        <v>451</v>
      </c>
      <c r="J409" t="s">
        <v>422</v>
      </c>
      <c r="K409" t="s">
        <v>444</v>
      </c>
      <c r="L409" t="s">
        <v>444</v>
      </c>
      <c r="M409" t="s">
        <v>422</v>
      </c>
    </row>
    <row r="410" spans="1:13" hidden="1" x14ac:dyDescent="0.35">
      <c r="A410" s="45">
        <v>46053</v>
      </c>
      <c r="B410" t="s">
        <v>51</v>
      </c>
      <c r="C410" t="s">
        <v>47</v>
      </c>
      <c r="D410" t="s">
        <v>58</v>
      </c>
      <c r="E410" t="s">
        <v>58</v>
      </c>
      <c r="F410" t="s">
        <v>392</v>
      </c>
      <c r="G410">
        <v>304</v>
      </c>
      <c r="H410" t="s">
        <v>399</v>
      </c>
      <c r="I410" s="38" t="s">
        <v>444</v>
      </c>
      <c r="J410" s="38" t="s">
        <v>444</v>
      </c>
      <c r="K410" s="38" t="s">
        <v>444</v>
      </c>
      <c r="L410" s="38" t="s">
        <v>444</v>
      </c>
      <c r="M410" s="38" t="s">
        <v>444</v>
      </c>
    </row>
    <row r="411" spans="1:13" hidden="1" x14ac:dyDescent="0.35">
      <c r="A411" s="45">
        <v>46053</v>
      </c>
      <c r="B411" t="s">
        <v>51</v>
      </c>
      <c r="C411" t="s">
        <v>402</v>
      </c>
      <c r="D411" t="s">
        <v>58</v>
      </c>
      <c r="E411" t="s">
        <v>58</v>
      </c>
      <c r="F411" t="s">
        <v>392</v>
      </c>
      <c r="G411">
        <v>304</v>
      </c>
      <c r="H411" t="s">
        <v>399</v>
      </c>
      <c r="I411" s="38" t="s">
        <v>422</v>
      </c>
      <c r="J411" s="38" t="s">
        <v>422</v>
      </c>
      <c r="K411" t="s">
        <v>444</v>
      </c>
      <c r="L411" t="s">
        <v>444</v>
      </c>
      <c r="M411" t="s">
        <v>444</v>
      </c>
    </row>
    <row r="412" spans="1:13" hidden="1" x14ac:dyDescent="0.35">
      <c r="A412" s="45">
        <v>46053</v>
      </c>
      <c r="B412" t="s">
        <v>51</v>
      </c>
      <c r="C412" t="s">
        <v>26</v>
      </c>
      <c r="D412" t="s">
        <v>58</v>
      </c>
      <c r="E412" t="s">
        <v>58</v>
      </c>
      <c r="F412" t="s">
        <v>392</v>
      </c>
      <c r="G412">
        <v>304</v>
      </c>
      <c r="H412" t="s">
        <v>399</v>
      </c>
      <c r="I412" s="38" t="s">
        <v>444</v>
      </c>
      <c r="J412" s="38" t="s">
        <v>444</v>
      </c>
      <c r="K412" s="38" t="s">
        <v>444</v>
      </c>
      <c r="L412" s="38" t="s">
        <v>444</v>
      </c>
      <c r="M412" t="s">
        <v>444</v>
      </c>
    </row>
    <row r="413" spans="1:13" hidden="1" x14ac:dyDescent="0.35">
      <c r="A413" s="45">
        <v>46053</v>
      </c>
      <c r="B413" t="s">
        <v>51</v>
      </c>
      <c r="C413" t="s">
        <v>42</v>
      </c>
      <c r="D413" t="s">
        <v>58</v>
      </c>
      <c r="E413" t="s">
        <v>58</v>
      </c>
      <c r="F413" t="s">
        <v>392</v>
      </c>
      <c r="G413">
        <v>304</v>
      </c>
      <c r="H413" t="s">
        <v>399</v>
      </c>
      <c r="I413" s="38" t="s">
        <v>422</v>
      </c>
      <c r="J413" s="38" t="s">
        <v>444</v>
      </c>
      <c r="K413" t="s">
        <v>444</v>
      </c>
      <c r="L413" t="s">
        <v>422</v>
      </c>
      <c r="M413" s="38" t="s">
        <v>444</v>
      </c>
    </row>
    <row r="414" spans="1:13" hidden="1" x14ac:dyDescent="0.35">
      <c r="A414" s="45">
        <v>46053</v>
      </c>
      <c r="B414" t="s">
        <v>51</v>
      </c>
      <c r="C414" t="s">
        <v>18</v>
      </c>
      <c r="D414" t="s">
        <v>58</v>
      </c>
      <c r="E414" t="s">
        <v>58</v>
      </c>
      <c r="F414" t="s">
        <v>392</v>
      </c>
      <c r="G414">
        <v>304</v>
      </c>
      <c r="H414" t="s">
        <v>399</v>
      </c>
      <c r="I414" s="38" t="s">
        <v>451</v>
      </c>
      <c r="J414" s="37" t="s">
        <v>422</v>
      </c>
      <c r="K414" s="38" t="s">
        <v>444</v>
      </c>
      <c r="L414" s="38" t="s">
        <v>422</v>
      </c>
      <c r="M414" t="s">
        <v>422</v>
      </c>
    </row>
    <row r="415" spans="1:13" hidden="1" x14ac:dyDescent="0.35">
      <c r="A415" s="45">
        <v>46053</v>
      </c>
      <c r="B415" t="s">
        <v>51</v>
      </c>
      <c r="C415" t="s">
        <v>48</v>
      </c>
      <c r="D415" t="s">
        <v>58</v>
      </c>
      <c r="E415" t="s">
        <v>58</v>
      </c>
      <c r="F415" t="s">
        <v>392</v>
      </c>
      <c r="G415">
        <v>304</v>
      </c>
      <c r="H415" t="s">
        <v>399</v>
      </c>
      <c r="I415" s="37" t="s">
        <v>444</v>
      </c>
      <c r="J415" s="37" t="s">
        <v>444</v>
      </c>
      <c r="K415" s="38" t="s">
        <v>444</v>
      </c>
      <c r="L415" s="38" t="s">
        <v>444</v>
      </c>
      <c r="M415" s="38" t="s">
        <v>444</v>
      </c>
    </row>
    <row r="416" spans="1:13" hidden="1" x14ac:dyDescent="0.35">
      <c r="A416" s="45">
        <v>46053</v>
      </c>
      <c r="B416" t="s">
        <v>51</v>
      </c>
      <c r="C416" t="s">
        <v>46</v>
      </c>
      <c r="D416" t="s">
        <v>58</v>
      </c>
      <c r="E416" t="s">
        <v>58</v>
      </c>
      <c r="F416" t="s">
        <v>392</v>
      </c>
      <c r="G416">
        <v>305</v>
      </c>
      <c r="H416" t="s">
        <v>400</v>
      </c>
      <c r="I416" s="38" t="s">
        <v>445</v>
      </c>
      <c r="J416" s="38" t="s">
        <v>445</v>
      </c>
      <c r="K416" t="s">
        <v>444</v>
      </c>
      <c r="L416" t="s">
        <v>643</v>
      </c>
      <c r="M416" t="s">
        <v>620</v>
      </c>
    </row>
    <row r="417" spans="1:13" hidden="1" x14ac:dyDescent="0.35">
      <c r="A417" s="45">
        <v>46053</v>
      </c>
      <c r="B417" t="s">
        <v>51</v>
      </c>
      <c r="C417" t="s">
        <v>47</v>
      </c>
      <c r="D417" t="s">
        <v>58</v>
      </c>
      <c r="E417" t="s">
        <v>58</v>
      </c>
      <c r="F417" t="s">
        <v>392</v>
      </c>
      <c r="G417">
        <v>305</v>
      </c>
      <c r="H417" t="s">
        <v>400</v>
      </c>
      <c r="I417" s="38" t="s">
        <v>422</v>
      </c>
      <c r="J417" s="38" t="s">
        <v>422</v>
      </c>
      <c r="K417" s="38" t="s">
        <v>444</v>
      </c>
      <c r="L417" s="38" t="s">
        <v>444</v>
      </c>
      <c r="M417" s="38" t="s">
        <v>444</v>
      </c>
    </row>
    <row r="418" spans="1:13" hidden="1" x14ac:dyDescent="0.35">
      <c r="A418" s="45">
        <v>46053</v>
      </c>
      <c r="B418" t="s">
        <v>51</v>
      </c>
      <c r="C418" t="s">
        <v>402</v>
      </c>
      <c r="D418" t="s">
        <v>58</v>
      </c>
      <c r="E418" t="s">
        <v>58</v>
      </c>
      <c r="F418" t="s">
        <v>392</v>
      </c>
      <c r="G418">
        <v>305</v>
      </c>
      <c r="H418" t="s">
        <v>400</v>
      </c>
      <c r="I418" s="38" t="s">
        <v>422</v>
      </c>
      <c r="J418" t="s">
        <v>422</v>
      </c>
      <c r="K418" t="s">
        <v>444</v>
      </c>
      <c r="L418" t="s">
        <v>422</v>
      </c>
      <c r="M418" t="s">
        <v>444</v>
      </c>
    </row>
    <row r="419" spans="1:13" hidden="1" x14ac:dyDescent="0.35">
      <c r="A419" s="45">
        <v>46053</v>
      </c>
      <c r="B419" t="s">
        <v>51</v>
      </c>
      <c r="C419" t="s">
        <v>26</v>
      </c>
      <c r="D419" t="s">
        <v>58</v>
      </c>
      <c r="E419" t="s">
        <v>58</v>
      </c>
      <c r="F419" t="s">
        <v>392</v>
      </c>
      <c r="G419">
        <v>305</v>
      </c>
      <c r="H419" t="s">
        <v>400</v>
      </c>
      <c r="I419" s="38" t="s">
        <v>422</v>
      </c>
      <c r="J419" t="s">
        <v>444</v>
      </c>
      <c r="K419" t="s">
        <v>444</v>
      </c>
      <c r="L419" t="s">
        <v>444</v>
      </c>
      <c r="M419" t="s">
        <v>422</v>
      </c>
    </row>
    <row r="420" spans="1:13" hidden="1" x14ac:dyDescent="0.35">
      <c r="A420" s="45">
        <v>46053</v>
      </c>
      <c r="B420" t="s">
        <v>51</v>
      </c>
      <c r="C420" t="s">
        <v>42</v>
      </c>
      <c r="D420" t="s">
        <v>58</v>
      </c>
      <c r="E420" t="s">
        <v>58</v>
      </c>
      <c r="F420" t="s">
        <v>392</v>
      </c>
      <c r="G420">
        <v>305</v>
      </c>
      <c r="H420" t="s">
        <v>400</v>
      </c>
      <c r="I420" s="38" t="s">
        <v>445</v>
      </c>
      <c r="J420" s="38" t="s">
        <v>445</v>
      </c>
      <c r="K420" t="s">
        <v>444</v>
      </c>
      <c r="L420" t="s">
        <v>422</v>
      </c>
      <c r="M420" s="38" t="s">
        <v>444</v>
      </c>
    </row>
    <row r="421" spans="1:13" hidden="1" x14ac:dyDescent="0.35">
      <c r="A421" s="45">
        <v>46053</v>
      </c>
      <c r="B421" t="s">
        <v>51</v>
      </c>
      <c r="C421" t="s">
        <v>18</v>
      </c>
      <c r="D421" t="s">
        <v>58</v>
      </c>
      <c r="E421" t="s">
        <v>58</v>
      </c>
      <c r="F421" t="s">
        <v>392</v>
      </c>
      <c r="G421">
        <v>305</v>
      </c>
      <c r="H421" t="s">
        <v>400</v>
      </c>
      <c r="I421" s="38" t="s">
        <v>445</v>
      </c>
      <c r="J421" t="s">
        <v>445</v>
      </c>
      <c r="K421" t="s">
        <v>444</v>
      </c>
      <c r="L421" t="s">
        <v>643</v>
      </c>
      <c r="M421" t="s">
        <v>496</v>
      </c>
    </row>
    <row r="422" spans="1:13" hidden="1" x14ac:dyDescent="0.35">
      <c r="A422" s="45">
        <v>46053</v>
      </c>
      <c r="B422" t="s">
        <v>51</v>
      </c>
      <c r="C422" t="s">
        <v>48</v>
      </c>
      <c r="D422" t="s">
        <v>58</v>
      </c>
      <c r="E422" t="s">
        <v>58</v>
      </c>
      <c r="F422" t="s">
        <v>392</v>
      </c>
      <c r="G422">
        <v>305</v>
      </c>
      <c r="H422" t="s">
        <v>400</v>
      </c>
      <c r="I422" s="38" t="s">
        <v>422</v>
      </c>
      <c r="J422" s="38" t="s">
        <v>422</v>
      </c>
      <c r="K422" s="38" t="s">
        <v>444</v>
      </c>
      <c r="L422" s="38" t="s">
        <v>444</v>
      </c>
      <c r="M422" s="38" t="s">
        <v>444</v>
      </c>
    </row>
    <row r="423" spans="1:13" hidden="1" x14ac:dyDescent="0.35">
      <c r="A423" s="45">
        <v>46053</v>
      </c>
      <c r="B423" t="s">
        <v>51</v>
      </c>
      <c r="C423" t="s">
        <v>46</v>
      </c>
      <c r="D423" t="s">
        <v>58</v>
      </c>
      <c r="E423" t="s">
        <v>58</v>
      </c>
      <c r="F423" t="s">
        <v>392</v>
      </c>
      <c r="G423">
        <v>306</v>
      </c>
      <c r="H423" t="s">
        <v>58</v>
      </c>
      <c r="I423" s="38" t="s">
        <v>492</v>
      </c>
      <c r="J423" t="s">
        <v>657</v>
      </c>
      <c r="K423" t="s">
        <v>815</v>
      </c>
      <c r="L423" t="s">
        <v>816</v>
      </c>
      <c r="M423" t="s">
        <v>703</v>
      </c>
    </row>
    <row r="424" spans="1:13" hidden="1" x14ac:dyDescent="0.35">
      <c r="A424" s="45">
        <v>46053</v>
      </c>
      <c r="B424" t="s">
        <v>51</v>
      </c>
      <c r="C424" t="s">
        <v>47</v>
      </c>
      <c r="D424" t="s">
        <v>58</v>
      </c>
      <c r="E424" t="s">
        <v>58</v>
      </c>
      <c r="F424" t="s">
        <v>392</v>
      </c>
      <c r="G424">
        <v>306</v>
      </c>
      <c r="H424" t="s">
        <v>58</v>
      </c>
      <c r="I424" t="s">
        <v>817</v>
      </c>
      <c r="J424" t="s">
        <v>685</v>
      </c>
      <c r="K424" t="s">
        <v>795</v>
      </c>
      <c r="L424" t="s">
        <v>818</v>
      </c>
      <c r="M424" t="s">
        <v>422</v>
      </c>
    </row>
    <row r="425" spans="1:13" hidden="1" x14ac:dyDescent="0.35">
      <c r="A425" s="45">
        <v>46053</v>
      </c>
      <c r="B425" t="s">
        <v>51</v>
      </c>
      <c r="C425" t="s">
        <v>402</v>
      </c>
      <c r="D425" t="s">
        <v>58</v>
      </c>
      <c r="E425" t="s">
        <v>58</v>
      </c>
      <c r="F425" t="s">
        <v>392</v>
      </c>
      <c r="G425">
        <v>306</v>
      </c>
      <c r="H425" t="s">
        <v>58</v>
      </c>
      <c r="I425" t="s">
        <v>819</v>
      </c>
      <c r="J425" t="s">
        <v>820</v>
      </c>
      <c r="K425" t="s">
        <v>660</v>
      </c>
      <c r="L425" t="s">
        <v>766</v>
      </c>
      <c r="M425" t="s">
        <v>422</v>
      </c>
    </row>
    <row r="426" spans="1:13" hidden="1" x14ac:dyDescent="0.35">
      <c r="A426" s="45">
        <v>46053</v>
      </c>
      <c r="B426" t="s">
        <v>51</v>
      </c>
      <c r="C426" t="s">
        <v>26</v>
      </c>
      <c r="D426" t="s">
        <v>58</v>
      </c>
      <c r="E426" t="s">
        <v>58</v>
      </c>
      <c r="F426" t="s">
        <v>392</v>
      </c>
      <c r="G426">
        <v>306</v>
      </c>
      <c r="H426" t="s">
        <v>58</v>
      </c>
      <c r="I426" t="s">
        <v>821</v>
      </c>
      <c r="J426" t="s">
        <v>822</v>
      </c>
      <c r="K426" t="s">
        <v>422</v>
      </c>
      <c r="L426" t="s">
        <v>759</v>
      </c>
      <c r="M426" t="s">
        <v>768</v>
      </c>
    </row>
    <row r="427" spans="1:13" hidden="1" x14ac:dyDescent="0.35">
      <c r="A427" s="45">
        <v>46053</v>
      </c>
      <c r="B427" t="s">
        <v>51</v>
      </c>
      <c r="C427" t="s">
        <v>42</v>
      </c>
      <c r="D427" t="s">
        <v>58</v>
      </c>
      <c r="E427" t="s">
        <v>58</v>
      </c>
      <c r="F427" t="s">
        <v>392</v>
      </c>
      <c r="G427">
        <v>306</v>
      </c>
      <c r="H427" t="s">
        <v>58</v>
      </c>
      <c r="I427" t="s">
        <v>758</v>
      </c>
      <c r="J427" t="s">
        <v>823</v>
      </c>
      <c r="K427" t="s">
        <v>824</v>
      </c>
      <c r="L427" t="s">
        <v>825</v>
      </c>
      <c r="M427" t="s">
        <v>422</v>
      </c>
    </row>
    <row r="428" spans="1:13" hidden="1" x14ac:dyDescent="0.35">
      <c r="A428" s="45">
        <v>46053</v>
      </c>
      <c r="B428" t="s">
        <v>51</v>
      </c>
      <c r="C428" t="s">
        <v>18</v>
      </c>
      <c r="D428" t="s">
        <v>58</v>
      </c>
      <c r="E428" t="s">
        <v>58</v>
      </c>
      <c r="F428" t="s">
        <v>392</v>
      </c>
      <c r="G428">
        <v>306</v>
      </c>
      <c r="H428" t="s">
        <v>58</v>
      </c>
      <c r="I428" t="s">
        <v>826</v>
      </c>
      <c r="J428" t="s">
        <v>827</v>
      </c>
      <c r="K428" t="s">
        <v>828</v>
      </c>
      <c r="L428" t="s">
        <v>829</v>
      </c>
      <c r="M428" t="s">
        <v>650</v>
      </c>
    </row>
    <row r="429" spans="1:13" hidden="1" x14ac:dyDescent="0.35">
      <c r="A429" s="45">
        <v>46053</v>
      </c>
      <c r="B429" t="s">
        <v>51</v>
      </c>
      <c r="C429" t="s">
        <v>48</v>
      </c>
      <c r="D429" t="s">
        <v>58</v>
      </c>
      <c r="E429" t="s">
        <v>58</v>
      </c>
      <c r="F429" t="s">
        <v>392</v>
      </c>
      <c r="G429">
        <v>306</v>
      </c>
      <c r="H429" t="s">
        <v>58</v>
      </c>
      <c r="I429" t="s">
        <v>492</v>
      </c>
      <c r="J429" t="s">
        <v>561</v>
      </c>
      <c r="K429" t="s">
        <v>555</v>
      </c>
      <c r="L429" t="s">
        <v>717</v>
      </c>
      <c r="M429" t="s">
        <v>422</v>
      </c>
    </row>
    <row r="430" spans="1:13" hidden="1" x14ac:dyDescent="0.35">
      <c r="A430" s="45">
        <v>46053</v>
      </c>
      <c r="B430" t="s">
        <v>51</v>
      </c>
      <c r="C430" t="s">
        <v>46</v>
      </c>
      <c r="D430" t="s">
        <v>58</v>
      </c>
      <c r="E430" t="s">
        <v>58</v>
      </c>
      <c r="F430" t="s">
        <v>392</v>
      </c>
      <c r="G430">
        <v>307</v>
      </c>
      <c r="H430" t="s">
        <v>401</v>
      </c>
      <c r="I430" t="s">
        <v>450</v>
      </c>
      <c r="J430" t="s">
        <v>422</v>
      </c>
      <c r="K430" t="s">
        <v>422</v>
      </c>
      <c r="L430" t="s">
        <v>422</v>
      </c>
      <c r="M430" t="s">
        <v>444</v>
      </c>
    </row>
    <row r="431" spans="1:13" hidden="1" x14ac:dyDescent="0.35">
      <c r="A431" s="45">
        <v>46053</v>
      </c>
      <c r="B431" t="s">
        <v>51</v>
      </c>
      <c r="C431" t="s">
        <v>47</v>
      </c>
      <c r="D431" t="s">
        <v>58</v>
      </c>
      <c r="E431" t="s">
        <v>58</v>
      </c>
      <c r="F431" t="s">
        <v>392</v>
      </c>
      <c r="G431">
        <v>307</v>
      </c>
      <c r="H431" t="s">
        <v>401</v>
      </c>
      <c r="I431" s="38" t="s">
        <v>422</v>
      </c>
      <c r="J431" s="38" t="s">
        <v>444</v>
      </c>
      <c r="K431" t="s">
        <v>422</v>
      </c>
      <c r="L431" t="s">
        <v>444</v>
      </c>
      <c r="M431" t="s">
        <v>444</v>
      </c>
    </row>
    <row r="432" spans="1:13" hidden="1" x14ac:dyDescent="0.35">
      <c r="A432" s="45">
        <v>46053</v>
      </c>
      <c r="B432" t="s">
        <v>51</v>
      </c>
      <c r="C432" t="s">
        <v>402</v>
      </c>
      <c r="D432" t="s">
        <v>58</v>
      </c>
      <c r="E432" t="s">
        <v>58</v>
      </c>
      <c r="F432" t="s">
        <v>392</v>
      </c>
      <c r="G432">
        <v>307</v>
      </c>
      <c r="H432" t="s">
        <v>401</v>
      </c>
      <c r="I432" s="38" t="s">
        <v>444</v>
      </c>
      <c r="J432" s="38" t="s">
        <v>444</v>
      </c>
      <c r="K432" t="s">
        <v>444</v>
      </c>
      <c r="L432" t="s">
        <v>444</v>
      </c>
      <c r="M432" t="s">
        <v>444</v>
      </c>
    </row>
    <row r="433" spans="1:13" hidden="1" x14ac:dyDescent="0.35">
      <c r="A433" s="45">
        <v>46053</v>
      </c>
      <c r="B433" t="s">
        <v>51</v>
      </c>
      <c r="C433" t="s">
        <v>26</v>
      </c>
      <c r="D433" t="s">
        <v>58</v>
      </c>
      <c r="E433" t="s">
        <v>58</v>
      </c>
      <c r="F433" t="s">
        <v>392</v>
      </c>
      <c r="G433">
        <v>307</v>
      </c>
      <c r="H433" t="s">
        <v>401</v>
      </c>
      <c r="I433" t="s">
        <v>444</v>
      </c>
      <c r="J433" t="s">
        <v>444</v>
      </c>
      <c r="K433" t="s">
        <v>444</v>
      </c>
      <c r="L433" t="s">
        <v>444</v>
      </c>
      <c r="M433" t="s">
        <v>444</v>
      </c>
    </row>
    <row r="434" spans="1:13" hidden="1" x14ac:dyDescent="0.35">
      <c r="A434" s="45">
        <v>46053</v>
      </c>
      <c r="B434" t="s">
        <v>51</v>
      </c>
      <c r="C434" t="s">
        <v>42</v>
      </c>
      <c r="D434" t="s">
        <v>58</v>
      </c>
      <c r="E434" t="s">
        <v>58</v>
      </c>
      <c r="F434" t="s">
        <v>392</v>
      </c>
      <c r="G434">
        <v>307</v>
      </c>
      <c r="H434" t="s">
        <v>401</v>
      </c>
      <c r="I434" t="s">
        <v>422</v>
      </c>
      <c r="J434" t="s">
        <v>422</v>
      </c>
      <c r="K434" t="s">
        <v>444</v>
      </c>
      <c r="L434" t="s">
        <v>444</v>
      </c>
      <c r="M434" t="s">
        <v>444</v>
      </c>
    </row>
    <row r="435" spans="1:13" hidden="1" x14ac:dyDescent="0.35">
      <c r="A435" s="45">
        <v>46053</v>
      </c>
      <c r="B435" t="s">
        <v>51</v>
      </c>
      <c r="C435" t="s">
        <v>18</v>
      </c>
      <c r="D435" t="s">
        <v>58</v>
      </c>
      <c r="E435" t="s">
        <v>58</v>
      </c>
      <c r="F435" t="s">
        <v>392</v>
      </c>
      <c r="G435">
        <v>307</v>
      </c>
      <c r="H435" t="s">
        <v>401</v>
      </c>
      <c r="I435" t="s">
        <v>450</v>
      </c>
      <c r="J435" t="s">
        <v>422</v>
      </c>
      <c r="K435" t="s">
        <v>422</v>
      </c>
      <c r="L435" t="s">
        <v>422</v>
      </c>
      <c r="M435" t="s">
        <v>444</v>
      </c>
    </row>
    <row r="436" spans="1:13" hidden="1" x14ac:dyDescent="0.35">
      <c r="A436" s="45">
        <v>46053</v>
      </c>
      <c r="B436" t="s">
        <v>51</v>
      </c>
      <c r="C436" t="s">
        <v>48</v>
      </c>
      <c r="D436" t="s">
        <v>58</v>
      </c>
      <c r="E436" t="s">
        <v>58</v>
      </c>
      <c r="F436" t="s">
        <v>392</v>
      </c>
      <c r="G436">
        <v>307</v>
      </c>
      <c r="H436" t="s">
        <v>401</v>
      </c>
      <c r="I436" s="38" t="s">
        <v>422</v>
      </c>
      <c r="J436" s="38" t="s">
        <v>422</v>
      </c>
      <c r="K436" t="s">
        <v>444</v>
      </c>
      <c r="L436" t="s">
        <v>422</v>
      </c>
      <c r="M436" t="s">
        <v>444</v>
      </c>
    </row>
    <row r="437" spans="1:13" hidden="1" x14ac:dyDescent="0.35">
      <c r="A437" s="45">
        <v>46053</v>
      </c>
      <c r="B437" t="s">
        <v>51</v>
      </c>
      <c r="C437" t="s">
        <v>46</v>
      </c>
      <c r="D437" t="s">
        <v>58</v>
      </c>
      <c r="E437" t="s">
        <v>58</v>
      </c>
      <c r="F437" t="s">
        <v>392</v>
      </c>
      <c r="G437">
        <v>308</v>
      </c>
      <c r="H437" t="s">
        <v>60</v>
      </c>
      <c r="I437" t="s">
        <v>830</v>
      </c>
      <c r="J437" t="s">
        <v>831</v>
      </c>
      <c r="K437" t="s">
        <v>832</v>
      </c>
      <c r="L437" t="s">
        <v>833</v>
      </c>
      <c r="M437" t="s">
        <v>834</v>
      </c>
    </row>
    <row r="438" spans="1:13" hidden="1" x14ac:dyDescent="0.35">
      <c r="A438" s="45">
        <v>46053</v>
      </c>
      <c r="B438" t="s">
        <v>51</v>
      </c>
      <c r="C438" t="s">
        <v>47</v>
      </c>
      <c r="D438" t="s">
        <v>58</v>
      </c>
      <c r="E438" t="s">
        <v>58</v>
      </c>
      <c r="F438" t="s">
        <v>392</v>
      </c>
      <c r="G438">
        <v>308</v>
      </c>
      <c r="H438" t="s">
        <v>60</v>
      </c>
      <c r="I438" s="38" t="s">
        <v>762</v>
      </c>
      <c r="J438" s="38" t="s">
        <v>729</v>
      </c>
      <c r="K438" t="s">
        <v>422</v>
      </c>
      <c r="L438" t="s">
        <v>835</v>
      </c>
      <c r="M438" t="s">
        <v>444</v>
      </c>
    </row>
    <row r="439" spans="1:13" hidden="1" x14ac:dyDescent="0.35">
      <c r="A439" s="45">
        <v>46053</v>
      </c>
      <c r="B439" t="s">
        <v>51</v>
      </c>
      <c r="C439" t="s">
        <v>402</v>
      </c>
      <c r="D439" t="s">
        <v>58</v>
      </c>
      <c r="E439" t="s">
        <v>58</v>
      </c>
      <c r="F439" t="s">
        <v>392</v>
      </c>
      <c r="G439">
        <v>308</v>
      </c>
      <c r="H439" t="s">
        <v>60</v>
      </c>
      <c r="I439" t="s">
        <v>793</v>
      </c>
      <c r="J439" t="s">
        <v>836</v>
      </c>
      <c r="K439" t="s">
        <v>422</v>
      </c>
      <c r="L439" t="s">
        <v>837</v>
      </c>
      <c r="M439" t="s">
        <v>422</v>
      </c>
    </row>
    <row r="440" spans="1:13" hidden="1" x14ac:dyDescent="0.35">
      <c r="A440" s="45">
        <v>46053</v>
      </c>
      <c r="B440" t="s">
        <v>51</v>
      </c>
      <c r="C440" t="s">
        <v>26</v>
      </c>
      <c r="D440" t="s">
        <v>58</v>
      </c>
      <c r="E440" t="s">
        <v>58</v>
      </c>
      <c r="F440" t="s">
        <v>392</v>
      </c>
      <c r="G440">
        <v>308</v>
      </c>
      <c r="H440" t="s">
        <v>60</v>
      </c>
      <c r="I440" t="s">
        <v>564</v>
      </c>
      <c r="J440" t="s">
        <v>838</v>
      </c>
      <c r="K440" t="s">
        <v>422</v>
      </c>
      <c r="L440" t="s">
        <v>422</v>
      </c>
      <c r="M440" t="s">
        <v>422</v>
      </c>
    </row>
    <row r="441" spans="1:13" hidden="1" x14ac:dyDescent="0.35">
      <c r="A441" s="45">
        <v>46053</v>
      </c>
      <c r="B441" t="s">
        <v>51</v>
      </c>
      <c r="C441" t="s">
        <v>42</v>
      </c>
      <c r="D441" t="s">
        <v>58</v>
      </c>
      <c r="E441" t="s">
        <v>58</v>
      </c>
      <c r="F441" t="s">
        <v>392</v>
      </c>
      <c r="G441">
        <v>308</v>
      </c>
      <c r="H441" t="s">
        <v>60</v>
      </c>
      <c r="I441" t="s">
        <v>762</v>
      </c>
      <c r="J441" t="s">
        <v>794</v>
      </c>
      <c r="K441" t="s">
        <v>839</v>
      </c>
      <c r="L441" t="s">
        <v>840</v>
      </c>
      <c r="M441" t="s">
        <v>444</v>
      </c>
    </row>
    <row r="442" spans="1:13" hidden="1" x14ac:dyDescent="0.35">
      <c r="A442" s="45">
        <v>46053</v>
      </c>
      <c r="B442" t="s">
        <v>51</v>
      </c>
      <c r="C442" t="s">
        <v>18</v>
      </c>
      <c r="D442" t="s">
        <v>58</v>
      </c>
      <c r="E442" t="s">
        <v>58</v>
      </c>
      <c r="F442" t="s">
        <v>392</v>
      </c>
      <c r="G442">
        <v>308</v>
      </c>
      <c r="H442" t="s">
        <v>60</v>
      </c>
      <c r="I442" t="s">
        <v>728</v>
      </c>
      <c r="J442" t="s">
        <v>841</v>
      </c>
      <c r="K442" t="s">
        <v>645</v>
      </c>
      <c r="L442" t="s">
        <v>842</v>
      </c>
      <c r="M442" t="s">
        <v>794</v>
      </c>
    </row>
    <row r="443" spans="1:13" hidden="1" x14ac:dyDescent="0.35">
      <c r="A443" s="45">
        <v>46053</v>
      </c>
      <c r="B443" t="s">
        <v>51</v>
      </c>
      <c r="C443" t="s">
        <v>48</v>
      </c>
      <c r="D443" t="s">
        <v>58</v>
      </c>
      <c r="E443" t="s">
        <v>58</v>
      </c>
      <c r="F443" t="s">
        <v>392</v>
      </c>
      <c r="G443">
        <v>308</v>
      </c>
      <c r="H443" t="s">
        <v>60</v>
      </c>
      <c r="I443" s="38" t="s">
        <v>628</v>
      </c>
      <c r="J443" s="38" t="s">
        <v>843</v>
      </c>
      <c r="K443" t="s">
        <v>422</v>
      </c>
      <c r="L443" t="s">
        <v>422</v>
      </c>
      <c r="M443" t="s">
        <v>422</v>
      </c>
    </row>
    <row r="444" spans="1:13" hidden="1" x14ac:dyDescent="0.35">
      <c r="A444" s="45">
        <v>46053</v>
      </c>
      <c r="B444" t="s">
        <v>51</v>
      </c>
      <c r="C444" t="s">
        <v>46</v>
      </c>
      <c r="D444" t="s">
        <v>58</v>
      </c>
      <c r="E444" t="s">
        <v>58</v>
      </c>
      <c r="F444" t="s">
        <v>392</v>
      </c>
      <c r="G444">
        <v>309</v>
      </c>
      <c r="H444" t="s">
        <v>26</v>
      </c>
      <c r="I444" t="s">
        <v>596</v>
      </c>
      <c r="J444" t="s">
        <v>643</v>
      </c>
      <c r="K444" t="s">
        <v>640</v>
      </c>
      <c r="L444" t="s">
        <v>596</v>
      </c>
      <c r="M444" t="s">
        <v>844</v>
      </c>
    </row>
    <row r="445" spans="1:13" hidden="1" x14ac:dyDescent="0.35">
      <c r="A445" s="45">
        <v>46053</v>
      </c>
      <c r="B445" t="s">
        <v>51</v>
      </c>
      <c r="C445" t="s">
        <v>47</v>
      </c>
      <c r="D445" t="s">
        <v>58</v>
      </c>
      <c r="E445" t="s">
        <v>58</v>
      </c>
      <c r="F445" t="s">
        <v>392</v>
      </c>
      <c r="G445">
        <v>309</v>
      </c>
      <c r="H445" t="s">
        <v>26</v>
      </c>
      <c r="I445" t="s">
        <v>422</v>
      </c>
      <c r="J445" t="s">
        <v>444</v>
      </c>
      <c r="K445" t="s">
        <v>422</v>
      </c>
      <c r="L445" t="s">
        <v>444</v>
      </c>
      <c r="M445" t="s">
        <v>422</v>
      </c>
    </row>
    <row r="446" spans="1:13" hidden="1" x14ac:dyDescent="0.35">
      <c r="A446" s="45">
        <v>46053</v>
      </c>
      <c r="B446" t="s">
        <v>51</v>
      </c>
      <c r="C446" t="s">
        <v>402</v>
      </c>
      <c r="D446" t="s">
        <v>58</v>
      </c>
      <c r="E446" t="s">
        <v>58</v>
      </c>
      <c r="F446" t="s">
        <v>392</v>
      </c>
      <c r="G446">
        <v>309</v>
      </c>
      <c r="H446" t="s">
        <v>26</v>
      </c>
      <c r="I446" t="s">
        <v>422</v>
      </c>
      <c r="J446" t="s">
        <v>422</v>
      </c>
      <c r="K446" t="s">
        <v>422</v>
      </c>
      <c r="L446" t="s">
        <v>444</v>
      </c>
      <c r="M446" t="s">
        <v>444</v>
      </c>
    </row>
    <row r="447" spans="1:13" hidden="1" x14ac:dyDescent="0.35">
      <c r="A447" s="45">
        <v>46053</v>
      </c>
      <c r="B447" t="s">
        <v>51</v>
      </c>
      <c r="C447" t="s">
        <v>26</v>
      </c>
      <c r="D447" t="s">
        <v>58</v>
      </c>
      <c r="E447" t="s">
        <v>58</v>
      </c>
      <c r="F447" t="s">
        <v>392</v>
      </c>
      <c r="G447">
        <v>309</v>
      </c>
      <c r="H447" t="s">
        <v>26</v>
      </c>
      <c r="I447" t="s">
        <v>845</v>
      </c>
      <c r="J447" t="s">
        <v>422</v>
      </c>
      <c r="K447" t="s">
        <v>422</v>
      </c>
      <c r="L447" t="s">
        <v>422</v>
      </c>
      <c r="M447" t="s">
        <v>846</v>
      </c>
    </row>
    <row r="448" spans="1:13" hidden="1" x14ac:dyDescent="0.35">
      <c r="A448" s="45">
        <v>46053</v>
      </c>
      <c r="B448" t="s">
        <v>51</v>
      </c>
      <c r="C448" t="s">
        <v>42</v>
      </c>
      <c r="D448" t="s">
        <v>58</v>
      </c>
      <c r="E448" t="s">
        <v>58</v>
      </c>
      <c r="F448" t="s">
        <v>392</v>
      </c>
      <c r="G448">
        <v>309</v>
      </c>
      <c r="H448" t="s">
        <v>26</v>
      </c>
      <c r="I448" t="s">
        <v>814</v>
      </c>
      <c r="J448" t="s">
        <v>444</v>
      </c>
      <c r="K448" t="s">
        <v>422</v>
      </c>
      <c r="L448" t="s">
        <v>422</v>
      </c>
      <c r="M448" t="s">
        <v>422</v>
      </c>
    </row>
    <row r="449" spans="1:13" hidden="1" x14ac:dyDescent="0.35">
      <c r="A449" s="45">
        <v>46053</v>
      </c>
      <c r="B449" t="s">
        <v>51</v>
      </c>
      <c r="C449" t="s">
        <v>18</v>
      </c>
      <c r="D449" t="s">
        <v>58</v>
      </c>
      <c r="E449" t="s">
        <v>58</v>
      </c>
      <c r="F449" t="s">
        <v>392</v>
      </c>
      <c r="G449">
        <v>309</v>
      </c>
      <c r="H449" t="s">
        <v>26</v>
      </c>
      <c r="I449" t="s">
        <v>596</v>
      </c>
      <c r="J449" t="s">
        <v>450</v>
      </c>
      <c r="K449" t="s">
        <v>700</v>
      </c>
      <c r="L449" t="s">
        <v>596</v>
      </c>
      <c r="M449" t="s">
        <v>847</v>
      </c>
    </row>
    <row r="450" spans="1:13" hidden="1" x14ac:dyDescent="0.35">
      <c r="A450" s="45">
        <v>46053</v>
      </c>
      <c r="B450" t="s">
        <v>51</v>
      </c>
      <c r="C450" t="s">
        <v>48</v>
      </c>
      <c r="D450" t="s">
        <v>58</v>
      </c>
      <c r="E450" t="s">
        <v>58</v>
      </c>
      <c r="F450" t="s">
        <v>392</v>
      </c>
      <c r="G450">
        <v>309</v>
      </c>
      <c r="H450" t="s">
        <v>26</v>
      </c>
      <c r="I450" t="s">
        <v>422</v>
      </c>
      <c r="J450" t="s">
        <v>422</v>
      </c>
      <c r="K450" t="s">
        <v>422</v>
      </c>
      <c r="L450" t="s">
        <v>444</v>
      </c>
      <c r="M450" t="s">
        <v>444</v>
      </c>
    </row>
    <row r="451" spans="1:13" hidden="1" x14ac:dyDescent="0.35">
      <c r="A451" s="45">
        <v>46053</v>
      </c>
      <c r="B451" t="s">
        <v>51</v>
      </c>
      <c r="C451" t="s">
        <v>46</v>
      </c>
      <c r="D451" t="s">
        <v>58</v>
      </c>
      <c r="E451" t="s">
        <v>58</v>
      </c>
      <c r="F451" t="s">
        <v>392</v>
      </c>
      <c r="G451">
        <v>999</v>
      </c>
      <c r="H451" t="s">
        <v>27</v>
      </c>
      <c r="I451" t="s">
        <v>456</v>
      </c>
      <c r="J451" t="s">
        <v>457</v>
      </c>
      <c r="K451" t="s">
        <v>458</v>
      </c>
      <c r="L451" t="s">
        <v>459</v>
      </c>
      <c r="M451" t="s">
        <v>460</v>
      </c>
    </row>
    <row r="452" spans="1:13" hidden="1" x14ac:dyDescent="0.35">
      <c r="A452" s="45">
        <v>46053</v>
      </c>
      <c r="B452" t="s">
        <v>51</v>
      </c>
      <c r="C452" t="s">
        <v>47</v>
      </c>
      <c r="D452" t="s">
        <v>58</v>
      </c>
      <c r="E452" t="s">
        <v>58</v>
      </c>
      <c r="F452" t="s">
        <v>392</v>
      </c>
      <c r="G452">
        <v>999</v>
      </c>
      <c r="H452" t="s">
        <v>27</v>
      </c>
      <c r="I452" t="s">
        <v>461</v>
      </c>
      <c r="J452" t="s">
        <v>462</v>
      </c>
      <c r="K452" t="s">
        <v>463</v>
      </c>
      <c r="L452" t="s">
        <v>464</v>
      </c>
      <c r="M452" t="s">
        <v>465</v>
      </c>
    </row>
    <row r="453" spans="1:13" hidden="1" x14ac:dyDescent="0.35">
      <c r="A453" s="45">
        <v>46053</v>
      </c>
      <c r="B453" t="s">
        <v>51</v>
      </c>
      <c r="C453" t="s">
        <v>402</v>
      </c>
      <c r="D453" t="s">
        <v>58</v>
      </c>
      <c r="E453" t="s">
        <v>58</v>
      </c>
      <c r="F453" t="s">
        <v>392</v>
      </c>
      <c r="G453">
        <v>999</v>
      </c>
      <c r="H453" t="s">
        <v>27</v>
      </c>
      <c r="I453" t="s">
        <v>466</v>
      </c>
      <c r="J453" t="s">
        <v>467</v>
      </c>
      <c r="K453" t="s">
        <v>468</v>
      </c>
      <c r="L453" t="s">
        <v>469</v>
      </c>
      <c r="M453" t="s">
        <v>422</v>
      </c>
    </row>
    <row r="454" spans="1:13" hidden="1" x14ac:dyDescent="0.35">
      <c r="A454" s="45">
        <v>46053</v>
      </c>
      <c r="B454" t="s">
        <v>51</v>
      </c>
      <c r="C454" t="s">
        <v>26</v>
      </c>
      <c r="D454" t="s">
        <v>58</v>
      </c>
      <c r="E454" t="s">
        <v>58</v>
      </c>
      <c r="F454" t="s">
        <v>392</v>
      </c>
      <c r="G454">
        <v>999</v>
      </c>
      <c r="H454" t="s">
        <v>27</v>
      </c>
      <c r="I454" t="s">
        <v>470</v>
      </c>
      <c r="J454" t="s">
        <v>471</v>
      </c>
      <c r="K454" t="s">
        <v>472</v>
      </c>
      <c r="L454" t="s">
        <v>473</v>
      </c>
      <c r="M454" t="s">
        <v>474</v>
      </c>
    </row>
    <row r="455" spans="1:13" hidden="1" x14ac:dyDescent="0.35">
      <c r="A455" s="45">
        <v>46053</v>
      </c>
      <c r="B455" t="s">
        <v>51</v>
      </c>
      <c r="C455" t="s">
        <v>42</v>
      </c>
      <c r="D455" t="s">
        <v>58</v>
      </c>
      <c r="E455" t="s">
        <v>58</v>
      </c>
      <c r="F455" t="s">
        <v>392</v>
      </c>
      <c r="G455">
        <v>999</v>
      </c>
      <c r="H455" t="s">
        <v>27</v>
      </c>
      <c r="I455" t="s">
        <v>475</v>
      </c>
      <c r="J455" t="s">
        <v>476</v>
      </c>
      <c r="K455" t="s">
        <v>477</v>
      </c>
      <c r="L455" t="s">
        <v>478</v>
      </c>
      <c r="M455" t="s">
        <v>479</v>
      </c>
    </row>
    <row r="456" spans="1:13" hidden="1" x14ac:dyDescent="0.35">
      <c r="A456" s="45">
        <v>46053</v>
      </c>
      <c r="B456" t="s">
        <v>51</v>
      </c>
      <c r="C456" t="s">
        <v>18</v>
      </c>
      <c r="D456" t="s">
        <v>58</v>
      </c>
      <c r="E456" t="s">
        <v>58</v>
      </c>
      <c r="F456" t="s">
        <v>392</v>
      </c>
      <c r="G456">
        <v>999</v>
      </c>
      <c r="H456" t="s">
        <v>27</v>
      </c>
      <c r="I456" t="s">
        <v>480</v>
      </c>
      <c r="J456" t="s">
        <v>481</v>
      </c>
      <c r="K456" t="s">
        <v>482</v>
      </c>
      <c r="L456" t="s">
        <v>483</v>
      </c>
      <c r="M456" t="s">
        <v>484</v>
      </c>
    </row>
    <row r="457" spans="1:13" hidden="1" x14ac:dyDescent="0.35">
      <c r="A457" s="45">
        <v>46053</v>
      </c>
      <c r="B457" t="s">
        <v>51</v>
      </c>
      <c r="C457" t="s">
        <v>48</v>
      </c>
      <c r="D457" t="s">
        <v>58</v>
      </c>
      <c r="E457" t="s">
        <v>58</v>
      </c>
      <c r="F457" t="s">
        <v>392</v>
      </c>
      <c r="G457">
        <v>999</v>
      </c>
      <c r="H457" t="s">
        <v>27</v>
      </c>
      <c r="I457" t="s">
        <v>485</v>
      </c>
      <c r="J457" t="s">
        <v>486</v>
      </c>
      <c r="K457" t="s">
        <v>487</v>
      </c>
      <c r="L457" t="s">
        <v>488</v>
      </c>
      <c r="M457" t="s">
        <v>473</v>
      </c>
    </row>
    <row r="458" spans="1:13" hidden="1" x14ac:dyDescent="0.35">
      <c r="A458" s="45">
        <v>46053</v>
      </c>
      <c r="B458" t="s">
        <v>51</v>
      </c>
      <c r="C458" t="s">
        <v>46</v>
      </c>
      <c r="D458" t="s">
        <v>58</v>
      </c>
      <c r="E458" t="s">
        <v>58</v>
      </c>
      <c r="F458" t="s">
        <v>35</v>
      </c>
      <c r="G458">
        <v>301</v>
      </c>
      <c r="H458" t="s">
        <v>396</v>
      </c>
      <c r="I458" t="s">
        <v>497</v>
      </c>
      <c r="J458" t="s">
        <v>497</v>
      </c>
      <c r="K458" t="s">
        <v>444</v>
      </c>
      <c r="L458" t="s">
        <v>496</v>
      </c>
      <c r="M458" t="s">
        <v>422</v>
      </c>
    </row>
    <row r="459" spans="1:13" hidden="1" x14ac:dyDescent="0.35">
      <c r="A459" s="45">
        <v>46053</v>
      </c>
      <c r="B459" t="s">
        <v>51</v>
      </c>
      <c r="C459" t="s">
        <v>47</v>
      </c>
      <c r="D459" t="s">
        <v>58</v>
      </c>
      <c r="E459" t="s">
        <v>58</v>
      </c>
      <c r="F459" t="s">
        <v>35</v>
      </c>
      <c r="G459">
        <v>301</v>
      </c>
      <c r="H459" t="s">
        <v>396</v>
      </c>
      <c r="I459" s="38" t="s">
        <v>813</v>
      </c>
      <c r="J459" s="38" t="s">
        <v>422</v>
      </c>
      <c r="K459" t="s">
        <v>444</v>
      </c>
      <c r="L459" t="s">
        <v>444</v>
      </c>
      <c r="M459" t="s">
        <v>444</v>
      </c>
    </row>
    <row r="460" spans="1:13" hidden="1" x14ac:dyDescent="0.35">
      <c r="A460" s="45">
        <v>46053</v>
      </c>
      <c r="B460" t="s">
        <v>51</v>
      </c>
      <c r="C460" t="s">
        <v>402</v>
      </c>
      <c r="D460" t="s">
        <v>58</v>
      </c>
      <c r="E460" t="s">
        <v>58</v>
      </c>
      <c r="F460" t="s">
        <v>35</v>
      </c>
      <c r="G460">
        <v>301</v>
      </c>
      <c r="H460" t="s">
        <v>396</v>
      </c>
      <c r="I460" t="s">
        <v>444</v>
      </c>
      <c r="J460" t="s">
        <v>444</v>
      </c>
      <c r="K460" t="s">
        <v>444</v>
      </c>
      <c r="L460" t="s">
        <v>444</v>
      </c>
      <c r="M460" t="s">
        <v>444</v>
      </c>
    </row>
    <row r="461" spans="1:13" hidden="1" x14ac:dyDescent="0.35">
      <c r="A461" s="45">
        <v>46053</v>
      </c>
      <c r="B461" t="s">
        <v>51</v>
      </c>
      <c r="C461" t="s">
        <v>26</v>
      </c>
      <c r="D461" t="s">
        <v>58</v>
      </c>
      <c r="E461" t="s">
        <v>58</v>
      </c>
      <c r="F461" t="s">
        <v>35</v>
      </c>
      <c r="G461">
        <v>301</v>
      </c>
      <c r="H461" t="s">
        <v>396</v>
      </c>
      <c r="I461" t="s">
        <v>444</v>
      </c>
      <c r="J461" t="s">
        <v>444</v>
      </c>
      <c r="K461" t="s">
        <v>444</v>
      </c>
      <c r="L461" t="s">
        <v>444</v>
      </c>
      <c r="M461" t="s">
        <v>444</v>
      </c>
    </row>
    <row r="462" spans="1:13" hidden="1" x14ac:dyDescent="0.35">
      <c r="A462" s="45">
        <v>46053</v>
      </c>
      <c r="B462" t="s">
        <v>51</v>
      </c>
      <c r="C462" t="s">
        <v>42</v>
      </c>
      <c r="D462" t="s">
        <v>58</v>
      </c>
      <c r="E462" t="s">
        <v>58</v>
      </c>
      <c r="F462" t="s">
        <v>35</v>
      </c>
      <c r="G462">
        <v>301</v>
      </c>
      <c r="H462" t="s">
        <v>396</v>
      </c>
      <c r="I462" t="s">
        <v>631</v>
      </c>
      <c r="J462" t="s">
        <v>813</v>
      </c>
      <c r="K462" t="s">
        <v>444</v>
      </c>
      <c r="L462" t="s">
        <v>444</v>
      </c>
      <c r="M462" t="s">
        <v>444</v>
      </c>
    </row>
    <row r="463" spans="1:13" hidden="1" x14ac:dyDescent="0.35">
      <c r="A463" s="45">
        <v>46053</v>
      </c>
      <c r="B463" t="s">
        <v>51</v>
      </c>
      <c r="C463" t="s">
        <v>18</v>
      </c>
      <c r="D463" t="s">
        <v>58</v>
      </c>
      <c r="E463" t="s">
        <v>58</v>
      </c>
      <c r="F463" t="s">
        <v>35</v>
      </c>
      <c r="G463">
        <v>301</v>
      </c>
      <c r="H463" t="s">
        <v>396</v>
      </c>
      <c r="I463" t="s">
        <v>497</v>
      </c>
      <c r="J463" t="s">
        <v>620</v>
      </c>
      <c r="K463" t="s">
        <v>444</v>
      </c>
      <c r="L463" t="s">
        <v>438</v>
      </c>
      <c r="M463" t="s">
        <v>422</v>
      </c>
    </row>
    <row r="464" spans="1:13" hidden="1" x14ac:dyDescent="0.35">
      <c r="A464" s="45">
        <v>46053</v>
      </c>
      <c r="B464" t="s">
        <v>51</v>
      </c>
      <c r="C464" t="s">
        <v>48</v>
      </c>
      <c r="D464" t="s">
        <v>58</v>
      </c>
      <c r="E464" t="s">
        <v>58</v>
      </c>
      <c r="F464" t="s">
        <v>35</v>
      </c>
      <c r="G464">
        <v>301</v>
      </c>
      <c r="H464" t="s">
        <v>396</v>
      </c>
      <c r="I464" s="38" t="s">
        <v>422</v>
      </c>
      <c r="J464" s="38" t="s">
        <v>422</v>
      </c>
      <c r="K464" t="s">
        <v>444</v>
      </c>
      <c r="L464" t="s">
        <v>444</v>
      </c>
      <c r="M464" t="s">
        <v>444</v>
      </c>
    </row>
    <row r="465" spans="1:13" hidden="1" x14ac:dyDescent="0.35">
      <c r="A465" s="45">
        <v>46053</v>
      </c>
      <c r="B465" t="s">
        <v>51</v>
      </c>
      <c r="C465" t="s">
        <v>46</v>
      </c>
      <c r="D465" t="s">
        <v>58</v>
      </c>
      <c r="E465" t="s">
        <v>58</v>
      </c>
      <c r="F465" t="s">
        <v>35</v>
      </c>
      <c r="G465">
        <v>302</v>
      </c>
      <c r="H465" t="s">
        <v>397</v>
      </c>
      <c r="I465" t="s">
        <v>596</v>
      </c>
      <c r="J465" t="s">
        <v>596</v>
      </c>
      <c r="K465" t="s">
        <v>422</v>
      </c>
      <c r="L465" t="s">
        <v>422</v>
      </c>
      <c r="M465" t="s">
        <v>444</v>
      </c>
    </row>
    <row r="466" spans="1:13" hidden="1" x14ac:dyDescent="0.35">
      <c r="A466" s="45">
        <v>46053</v>
      </c>
      <c r="B466" t="s">
        <v>51</v>
      </c>
      <c r="C466" t="s">
        <v>47</v>
      </c>
      <c r="D466" t="s">
        <v>58</v>
      </c>
      <c r="E466" t="s">
        <v>58</v>
      </c>
      <c r="F466" t="s">
        <v>35</v>
      </c>
      <c r="G466">
        <v>302</v>
      </c>
      <c r="H466" t="s">
        <v>397</v>
      </c>
      <c r="I466" s="38" t="s">
        <v>444</v>
      </c>
      <c r="J466" s="38" t="s">
        <v>444</v>
      </c>
      <c r="K466" s="38" t="s">
        <v>444</v>
      </c>
      <c r="L466" s="38" t="s">
        <v>444</v>
      </c>
      <c r="M466" s="38" t="s">
        <v>444</v>
      </c>
    </row>
    <row r="467" spans="1:13" hidden="1" x14ac:dyDescent="0.35">
      <c r="A467" s="45">
        <v>46053</v>
      </c>
      <c r="B467" t="s">
        <v>51</v>
      </c>
      <c r="C467" t="s">
        <v>402</v>
      </c>
      <c r="D467" t="s">
        <v>58</v>
      </c>
      <c r="E467" t="s">
        <v>58</v>
      </c>
      <c r="F467" t="s">
        <v>35</v>
      </c>
      <c r="G467">
        <v>302</v>
      </c>
      <c r="H467" t="s">
        <v>397</v>
      </c>
      <c r="I467" s="38" t="s">
        <v>422</v>
      </c>
      <c r="J467" s="38" t="s">
        <v>444</v>
      </c>
      <c r="K467" t="s">
        <v>444</v>
      </c>
      <c r="L467" t="s">
        <v>422</v>
      </c>
      <c r="M467" t="s">
        <v>444</v>
      </c>
    </row>
    <row r="468" spans="1:13" hidden="1" x14ac:dyDescent="0.35">
      <c r="A468" s="45">
        <v>46053</v>
      </c>
      <c r="B468" t="s">
        <v>51</v>
      </c>
      <c r="C468" t="s">
        <v>26</v>
      </c>
      <c r="D468" t="s">
        <v>58</v>
      </c>
      <c r="E468" t="s">
        <v>58</v>
      </c>
      <c r="F468" t="s">
        <v>35</v>
      </c>
      <c r="G468">
        <v>302</v>
      </c>
      <c r="H468" t="s">
        <v>397</v>
      </c>
      <c r="I468" s="38" t="s">
        <v>444</v>
      </c>
      <c r="J468" s="38" t="s">
        <v>444</v>
      </c>
      <c r="K468" t="s">
        <v>444</v>
      </c>
      <c r="L468" t="s">
        <v>444</v>
      </c>
      <c r="M468" t="s">
        <v>444</v>
      </c>
    </row>
    <row r="469" spans="1:13" hidden="1" x14ac:dyDescent="0.35">
      <c r="A469" s="45">
        <v>46053</v>
      </c>
      <c r="B469" t="s">
        <v>51</v>
      </c>
      <c r="C469" t="s">
        <v>42</v>
      </c>
      <c r="D469" t="s">
        <v>58</v>
      </c>
      <c r="E469" t="s">
        <v>58</v>
      </c>
      <c r="F469" t="s">
        <v>35</v>
      </c>
      <c r="G469">
        <v>302</v>
      </c>
      <c r="H469" t="s">
        <v>397</v>
      </c>
      <c r="I469" t="s">
        <v>444</v>
      </c>
      <c r="J469" t="s">
        <v>444</v>
      </c>
      <c r="K469" t="s">
        <v>444</v>
      </c>
      <c r="L469" t="s">
        <v>444</v>
      </c>
      <c r="M469" t="s">
        <v>444</v>
      </c>
    </row>
    <row r="470" spans="1:13" hidden="1" x14ac:dyDescent="0.35">
      <c r="A470" s="45">
        <v>46053</v>
      </c>
      <c r="B470" t="s">
        <v>51</v>
      </c>
      <c r="C470" t="s">
        <v>18</v>
      </c>
      <c r="D470" t="s">
        <v>58</v>
      </c>
      <c r="E470" t="s">
        <v>58</v>
      </c>
      <c r="F470" t="s">
        <v>35</v>
      </c>
      <c r="G470">
        <v>302</v>
      </c>
      <c r="H470" t="s">
        <v>397</v>
      </c>
      <c r="I470" s="38" t="s">
        <v>814</v>
      </c>
      <c r="J470" s="37" t="s">
        <v>814</v>
      </c>
      <c r="K470" t="s">
        <v>422</v>
      </c>
      <c r="L470" s="38" t="s">
        <v>422</v>
      </c>
      <c r="M470" t="s">
        <v>444</v>
      </c>
    </row>
    <row r="471" spans="1:13" hidden="1" x14ac:dyDescent="0.35">
      <c r="A471" s="45">
        <v>46053</v>
      </c>
      <c r="B471" t="s">
        <v>51</v>
      </c>
      <c r="C471" t="s">
        <v>48</v>
      </c>
      <c r="D471" t="s">
        <v>58</v>
      </c>
      <c r="E471" t="s">
        <v>58</v>
      </c>
      <c r="F471" t="s">
        <v>35</v>
      </c>
      <c r="G471">
        <v>302</v>
      </c>
      <c r="H471" t="s">
        <v>397</v>
      </c>
      <c r="I471" s="38" t="s">
        <v>444</v>
      </c>
      <c r="J471" s="38" t="s">
        <v>444</v>
      </c>
      <c r="K471" s="38" t="s">
        <v>444</v>
      </c>
      <c r="L471" s="38" t="s">
        <v>444</v>
      </c>
      <c r="M471" s="38" t="s">
        <v>444</v>
      </c>
    </row>
    <row r="472" spans="1:13" hidden="1" x14ac:dyDescent="0.35">
      <c r="A472" s="45">
        <v>46053</v>
      </c>
      <c r="B472" t="s">
        <v>51</v>
      </c>
      <c r="C472" t="s">
        <v>46</v>
      </c>
      <c r="D472" t="s">
        <v>58</v>
      </c>
      <c r="E472" t="s">
        <v>58</v>
      </c>
      <c r="F472" t="s">
        <v>35</v>
      </c>
      <c r="G472">
        <v>303</v>
      </c>
      <c r="H472" t="s">
        <v>398</v>
      </c>
      <c r="I472" s="38" t="s">
        <v>422</v>
      </c>
      <c r="J472" s="37" t="s">
        <v>422</v>
      </c>
      <c r="K472" t="s">
        <v>444</v>
      </c>
      <c r="L472" t="s">
        <v>422</v>
      </c>
      <c r="M472" t="s">
        <v>444</v>
      </c>
    </row>
    <row r="473" spans="1:13" hidden="1" x14ac:dyDescent="0.35">
      <c r="A473" s="45">
        <v>46053</v>
      </c>
      <c r="B473" t="s">
        <v>51</v>
      </c>
      <c r="C473" t="s">
        <v>47</v>
      </c>
      <c r="D473" t="s">
        <v>58</v>
      </c>
      <c r="E473" t="s">
        <v>58</v>
      </c>
      <c r="F473" t="s">
        <v>35</v>
      </c>
      <c r="G473">
        <v>303</v>
      </c>
      <c r="H473" t="s">
        <v>398</v>
      </c>
      <c r="I473" t="s">
        <v>422</v>
      </c>
      <c r="J473" t="s">
        <v>422</v>
      </c>
      <c r="K473" t="s">
        <v>444</v>
      </c>
      <c r="L473" t="s">
        <v>444</v>
      </c>
      <c r="M473" t="s">
        <v>444</v>
      </c>
    </row>
    <row r="474" spans="1:13" hidden="1" x14ac:dyDescent="0.35">
      <c r="A474" s="45">
        <v>46053</v>
      </c>
      <c r="B474" t="s">
        <v>51</v>
      </c>
      <c r="C474" t="s">
        <v>402</v>
      </c>
      <c r="D474" t="s">
        <v>58</v>
      </c>
      <c r="E474" t="s">
        <v>58</v>
      </c>
      <c r="F474" t="s">
        <v>35</v>
      </c>
      <c r="G474">
        <v>303</v>
      </c>
      <c r="H474" t="s">
        <v>398</v>
      </c>
      <c r="I474" t="s">
        <v>444</v>
      </c>
      <c r="J474" t="s">
        <v>444</v>
      </c>
      <c r="K474" t="s">
        <v>444</v>
      </c>
      <c r="L474" t="s">
        <v>444</v>
      </c>
      <c r="M474" t="s">
        <v>444</v>
      </c>
    </row>
    <row r="475" spans="1:13" hidden="1" x14ac:dyDescent="0.35">
      <c r="A475" s="45">
        <v>46053</v>
      </c>
      <c r="B475" t="s">
        <v>51</v>
      </c>
      <c r="C475" t="s">
        <v>26</v>
      </c>
      <c r="D475" t="s">
        <v>58</v>
      </c>
      <c r="E475" t="s">
        <v>58</v>
      </c>
      <c r="F475" t="s">
        <v>35</v>
      </c>
      <c r="G475">
        <v>303</v>
      </c>
      <c r="H475" t="s">
        <v>398</v>
      </c>
      <c r="I475" t="s">
        <v>444</v>
      </c>
      <c r="J475" t="s">
        <v>444</v>
      </c>
      <c r="K475" t="s">
        <v>444</v>
      </c>
      <c r="L475" t="s">
        <v>444</v>
      </c>
      <c r="M475" t="s">
        <v>444</v>
      </c>
    </row>
    <row r="476" spans="1:13" hidden="1" x14ac:dyDescent="0.35">
      <c r="A476" s="45">
        <v>46053</v>
      </c>
      <c r="B476" t="s">
        <v>51</v>
      </c>
      <c r="C476" t="s">
        <v>42</v>
      </c>
      <c r="D476" t="s">
        <v>58</v>
      </c>
      <c r="E476" t="s">
        <v>58</v>
      </c>
      <c r="F476" t="s">
        <v>35</v>
      </c>
      <c r="G476">
        <v>303</v>
      </c>
      <c r="H476" t="s">
        <v>398</v>
      </c>
      <c r="I476" t="s">
        <v>422</v>
      </c>
      <c r="J476" t="s">
        <v>422</v>
      </c>
      <c r="K476" t="s">
        <v>444</v>
      </c>
      <c r="L476" t="s">
        <v>422</v>
      </c>
      <c r="M476" t="s">
        <v>444</v>
      </c>
    </row>
    <row r="477" spans="1:13" hidden="1" x14ac:dyDescent="0.35">
      <c r="A477" s="45">
        <v>46053</v>
      </c>
      <c r="B477" t="s">
        <v>51</v>
      </c>
      <c r="C477" t="s">
        <v>18</v>
      </c>
      <c r="D477" t="s">
        <v>58</v>
      </c>
      <c r="E477" t="s">
        <v>58</v>
      </c>
      <c r="F477" t="s">
        <v>35</v>
      </c>
      <c r="G477">
        <v>303</v>
      </c>
      <c r="H477" t="s">
        <v>398</v>
      </c>
      <c r="I477" t="s">
        <v>450</v>
      </c>
      <c r="J477" t="s">
        <v>450</v>
      </c>
      <c r="K477" t="s">
        <v>444</v>
      </c>
      <c r="L477" t="s">
        <v>422</v>
      </c>
      <c r="M477" t="s">
        <v>444</v>
      </c>
    </row>
    <row r="478" spans="1:13" hidden="1" x14ac:dyDescent="0.35">
      <c r="A478" s="45">
        <v>46053</v>
      </c>
      <c r="B478" t="s">
        <v>51</v>
      </c>
      <c r="C478" t="s">
        <v>48</v>
      </c>
      <c r="D478" t="s">
        <v>58</v>
      </c>
      <c r="E478" t="s">
        <v>58</v>
      </c>
      <c r="F478" t="s">
        <v>35</v>
      </c>
      <c r="G478">
        <v>303</v>
      </c>
      <c r="H478" t="s">
        <v>398</v>
      </c>
      <c r="I478" t="s">
        <v>444</v>
      </c>
      <c r="J478" t="s">
        <v>444</v>
      </c>
      <c r="K478" t="s">
        <v>444</v>
      </c>
      <c r="L478" t="s">
        <v>444</v>
      </c>
      <c r="M478" t="s">
        <v>444</v>
      </c>
    </row>
    <row r="479" spans="1:13" hidden="1" x14ac:dyDescent="0.35">
      <c r="A479" s="45">
        <v>46053</v>
      </c>
      <c r="B479" t="s">
        <v>51</v>
      </c>
      <c r="C479" t="s">
        <v>46</v>
      </c>
      <c r="D479" t="s">
        <v>58</v>
      </c>
      <c r="E479" t="s">
        <v>58</v>
      </c>
      <c r="F479" t="s">
        <v>35</v>
      </c>
      <c r="G479">
        <v>304</v>
      </c>
      <c r="H479" t="s">
        <v>399</v>
      </c>
      <c r="I479" t="s">
        <v>422</v>
      </c>
      <c r="J479" t="s">
        <v>422</v>
      </c>
      <c r="K479" t="s">
        <v>444</v>
      </c>
      <c r="L479" t="s">
        <v>444</v>
      </c>
      <c r="M479" t="s">
        <v>444</v>
      </c>
    </row>
    <row r="480" spans="1:13" hidden="1" x14ac:dyDescent="0.35">
      <c r="A480" s="45">
        <v>46053</v>
      </c>
      <c r="B480" t="s">
        <v>51</v>
      </c>
      <c r="C480" t="s">
        <v>47</v>
      </c>
      <c r="D480" t="s">
        <v>58</v>
      </c>
      <c r="E480" t="s">
        <v>58</v>
      </c>
      <c r="F480" t="s">
        <v>35</v>
      </c>
      <c r="G480">
        <v>304</v>
      </c>
      <c r="H480" t="s">
        <v>399</v>
      </c>
      <c r="I480" s="38" t="s">
        <v>444</v>
      </c>
      <c r="J480" s="38" t="s">
        <v>444</v>
      </c>
      <c r="K480" s="38" t="s">
        <v>444</v>
      </c>
      <c r="L480" s="38" t="s">
        <v>444</v>
      </c>
      <c r="M480" t="s">
        <v>444</v>
      </c>
    </row>
    <row r="481" spans="1:13" hidden="1" x14ac:dyDescent="0.35">
      <c r="A481" s="45">
        <v>46053</v>
      </c>
      <c r="B481" t="s">
        <v>51</v>
      </c>
      <c r="C481" t="s">
        <v>402</v>
      </c>
      <c r="D481" t="s">
        <v>58</v>
      </c>
      <c r="E481" t="s">
        <v>58</v>
      </c>
      <c r="F481" t="s">
        <v>35</v>
      </c>
      <c r="G481">
        <v>304</v>
      </c>
      <c r="H481" t="s">
        <v>399</v>
      </c>
      <c r="I481" s="37" t="s">
        <v>444</v>
      </c>
      <c r="J481" t="s">
        <v>444</v>
      </c>
      <c r="K481" t="s">
        <v>444</v>
      </c>
      <c r="L481" t="s">
        <v>444</v>
      </c>
      <c r="M481" t="s">
        <v>444</v>
      </c>
    </row>
    <row r="482" spans="1:13" hidden="1" x14ac:dyDescent="0.35">
      <c r="A482" s="45">
        <v>46053</v>
      </c>
      <c r="B482" t="s">
        <v>51</v>
      </c>
      <c r="C482" t="s">
        <v>26</v>
      </c>
      <c r="D482" t="s">
        <v>58</v>
      </c>
      <c r="E482" t="s">
        <v>58</v>
      </c>
      <c r="F482" t="s">
        <v>35</v>
      </c>
      <c r="G482">
        <v>304</v>
      </c>
      <c r="H482" t="s">
        <v>399</v>
      </c>
      <c r="I482" s="38" t="s">
        <v>444</v>
      </c>
      <c r="J482" s="38" t="s">
        <v>444</v>
      </c>
      <c r="K482" t="s">
        <v>444</v>
      </c>
      <c r="L482" t="s">
        <v>444</v>
      </c>
      <c r="M482" t="s">
        <v>444</v>
      </c>
    </row>
    <row r="483" spans="1:13" hidden="1" x14ac:dyDescent="0.35">
      <c r="A483" s="45">
        <v>46053</v>
      </c>
      <c r="B483" t="s">
        <v>51</v>
      </c>
      <c r="C483" t="s">
        <v>42</v>
      </c>
      <c r="D483" t="s">
        <v>58</v>
      </c>
      <c r="E483" t="s">
        <v>58</v>
      </c>
      <c r="F483" t="s">
        <v>35</v>
      </c>
      <c r="G483">
        <v>304</v>
      </c>
      <c r="H483" t="s">
        <v>399</v>
      </c>
      <c r="I483" t="s">
        <v>422</v>
      </c>
      <c r="J483" t="s">
        <v>444</v>
      </c>
      <c r="K483" t="s">
        <v>444</v>
      </c>
      <c r="L483" t="s">
        <v>422</v>
      </c>
      <c r="M483" t="s">
        <v>444</v>
      </c>
    </row>
    <row r="484" spans="1:13" hidden="1" x14ac:dyDescent="0.35">
      <c r="A484" s="45">
        <v>46053</v>
      </c>
      <c r="B484" t="s">
        <v>51</v>
      </c>
      <c r="C484" t="s">
        <v>18</v>
      </c>
      <c r="D484" t="s">
        <v>58</v>
      </c>
      <c r="E484" t="s">
        <v>58</v>
      </c>
      <c r="F484" t="s">
        <v>35</v>
      </c>
      <c r="G484">
        <v>304</v>
      </c>
      <c r="H484" t="s">
        <v>399</v>
      </c>
      <c r="I484" s="38" t="s">
        <v>422</v>
      </c>
      <c r="J484" s="38" t="s">
        <v>422</v>
      </c>
      <c r="K484" t="s">
        <v>444</v>
      </c>
      <c r="L484" s="38" t="s">
        <v>422</v>
      </c>
      <c r="M484" t="s">
        <v>444</v>
      </c>
    </row>
    <row r="485" spans="1:13" hidden="1" x14ac:dyDescent="0.35">
      <c r="A485" s="45">
        <v>46053</v>
      </c>
      <c r="B485" t="s">
        <v>51</v>
      </c>
      <c r="C485" t="s">
        <v>48</v>
      </c>
      <c r="D485" t="s">
        <v>58</v>
      </c>
      <c r="E485" t="s">
        <v>58</v>
      </c>
      <c r="F485" t="s">
        <v>35</v>
      </c>
      <c r="G485">
        <v>304</v>
      </c>
      <c r="H485" t="s">
        <v>399</v>
      </c>
      <c r="I485" s="37" t="s">
        <v>444</v>
      </c>
      <c r="J485" s="38" t="s">
        <v>444</v>
      </c>
      <c r="K485" s="38" t="s">
        <v>444</v>
      </c>
      <c r="L485" s="38" t="s">
        <v>444</v>
      </c>
      <c r="M485" t="s">
        <v>444</v>
      </c>
    </row>
    <row r="486" spans="1:13" hidden="1" x14ac:dyDescent="0.35">
      <c r="A486" s="45">
        <v>46053</v>
      </c>
      <c r="B486" t="s">
        <v>51</v>
      </c>
      <c r="C486" t="s">
        <v>46</v>
      </c>
      <c r="D486" t="s">
        <v>58</v>
      </c>
      <c r="E486" t="s">
        <v>58</v>
      </c>
      <c r="F486" t="s">
        <v>35</v>
      </c>
      <c r="G486">
        <v>305</v>
      </c>
      <c r="H486" t="s">
        <v>400</v>
      </c>
      <c r="I486" s="38" t="s">
        <v>438</v>
      </c>
      <c r="J486" s="38" t="s">
        <v>443</v>
      </c>
      <c r="K486" t="s">
        <v>444</v>
      </c>
      <c r="L486" t="s">
        <v>422</v>
      </c>
      <c r="M486" t="s">
        <v>422</v>
      </c>
    </row>
    <row r="487" spans="1:13" hidden="1" x14ac:dyDescent="0.35">
      <c r="A487" s="45">
        <v>46053</v>
      </c>
      <c r="B487" t="s">
        <v>51</v>
      </c>
      <c r="C487" t="s">
        <v>47</v>
      </c>
      <c r="D487" t="s">
        <v>58</v>
      </c>
      <c r="E487" t="s">
        <v>58</v>
      </c>
      <c r="F487" t="s">
        <v>35</v>
      </c>
      <c r="G487">
        <v>305</v>
      </c>
      <c r="H487" t="s">
        <v>400</v>
      </c>
      <c r="I487" s="38" t="s">
        <v>444</v>
      </c>
      <c r="J487" t="s">
        <v>444</v>
      </c>
      <c r="K487" t="s">
        <v>444</v>
      </c>
      <c r="L487" t="s">
        <v>444</v>
      </c>
      <c r="M487" t="s">
        <v>444</v>
      </c>
    </row>
    <row r="488" spans="1:13" hidden="1" x14ac:dyDescent="0.35">
      <c r="A488" s="45">
        <v>46053</v>
      </c>
      <c r="B488" t="s">
        <v>51</v>
      </c>
      <c r="C488" t="s">
        <v>402</v>
      </c>
      <c r="D488" t="s">
        <v>58</v>
      </c>
      <c r="E488" t="s">
        <v>58</v>
      </c>
      <c r="F488" t="s">
        <v>35</v>
      </c>
      <c r="G488">
        <v>305</v>
      </c>
      <c r="H488" t="s">
        <v>400</v>
      </c>
      <c r="I488" t="s">
        <v>422</v>
      </c>
      <c r="J488" t="s">
        <v>422</v>
      </c>
      <c r="K488" t="s">
        <v>444</v>
      </c>
      <c r="L488" t="s">
        <v>444</v>
      </c>
      <c r="M488" t="s">
        <v>444</v>
      </c>
    </row>
    <row r="489" spans="1:13" hidden="1" x14ac:dyDescent="0.35">
      <c r="A489" s="45">
        <v>46053</v>
      </c>
      <c r="B489" t="s">
        <v>51</v>
      </c>
      <c r="C489" t="s">
        <v>26</v>
      </c>
      <c r="D489" t="s">
        <v>58</v>
      </c>
      <c r="E489" t="s">
        <v>58</v>
      </c>
      <c r="F489" t="s">
        <v>35</v>
      </c>
      <c r="G489">
        <v>305</v>
      </c>
      <c r="H489" t="s">
        <v>400</v>
      </c>
      <c r="I489" t="s">
        <v>444</v>
      </c>
      <c r="J489" t="s">
        <v>444</v>
      </c>
      <c r="K489" t="s">
        <v>444</v>
      </c>
      <c r="L489" t="s">
        <v>444</v>
      </c>
      <c r="M489" t="s">
        <v>444</v>
      </c>
    </row>
    <row r="490" spans="1:13" hidden="1" x14ac:dyDescent="0.35">
      <c r="A490" s="45">
        <v>46053</v>
      </c>
      <c r="B490" t="s">
        <v>51</v>
      </c>
      <c r="C490" t="s">
        <v>42</v>
      </c>
      <c r="D490" t="s">
        <v>58</v>
      </c>
      <c r="E490" t="s">
        <v>58</v>
      </c>
      <c r="F490" t="s">
        <v>35</v>
      </c>
      <c r="G490">
        <v>305</v>
      </c>
      <c r="H490" t="s">
        <v>400</v>
      </c>
      <c r="I490" t="s">
        <v>497</v>
      </c>
      <c r="J490" t="s">
        <v>497</v>
      </c>
      <c r="K490" t="s">
        <v>444</v>
      </c>
      <c r="L490" t="s">
        <v>422</v>
      </c>
      <c r="M490" t="s">
        <v>444</v>
      </c>
    </row>
    <row r="491" spans="1:13" hidden="1" x14ac:dyDescent="0.35">
      <c r="A491" s="45">
        <v>46053</v>
      </c>
      <c r="B491" t="s">
        <v>51</v>
      </c>
      <c r="C491" t="s">
        <v>18</v>
      </c>
      <c r="D491" t="s">
        <v>58</v>
      </c>
      <c r="E491" t="s">
        <v>58</v>
      </c>
      <c r="F491" t="s">
        <v>35</v>
      </c>
      <c r="G491">
        <v>305</v>
      </c>
      <c r="H491" t="s">
        <v>400</v>
      </c>
      <c r="I491" t="s">
        <v>438</v>
      </c>
      <c r="J491" t="s">
        <v>438</v>
      </c>
      <c r="K491" t="s">
        <v>444</v>
      </c>
      <c r="L491" t="s">
        <v>422</v>
      </c>
      <c r="M491" t="s">
        <v>422</v>
      </c>
    </row>
    <row r="492" spans="1:13" hidden="1" x14ac:dyDescent="0.35">
      <c r="A492" s="45">
        <v>46053</v>
      </c>
      <c r="B492" t="s">
        <v>51</v>
      </c>
      <c r="C492" t="s">
        <v>48</v>
      </c>
      <c r="D492" t="s">
        <v>58</v>
      </c>
      <c r="E492" t="s">
        <v>58</v>
      </c>
      <c r="F492" t="s">
        <v>35</v>
      </c>
      <c r="G492">
        <v>305</v>
      </c>
      <c r="H492" t="s">
        <v>400</v>
      </c>
      <c r="I492" s="38" t="s">
        <v>422</v>
      </c>
      <c r="J492" t="s">
        <v>422</v>
      </c>
      <c r="K492" t="s">
        <v>444</v>
      </c>
      <c r="L492" t="s">
        <v>444</v>
      </c>
      <c r="M492" t="s">
        <v>444</v>
      </c>
    </row>
    <row r="493" spans="1:13" hidden="1" x14ac:dyDescent="0.35">
      <c r="A493" s="45">
        <v>46053</v>
      </c>
      <c r="B493" t="s">
        <v>51</v>
      </c>
      <c r="C493" t="s">
        <v>46</v>
      </c>
      <c r="D493" t="s">
        <v>58</v>
      </c>
      <c r="E493" t="s">
        <v>58</v>
      </c>
      <c r="F493" t="s">
        <v>35</v>
      </c>
      <c r="G493">
        <v>306</v>
      </c>
      <c r="H493" t="s">
        <v>58</v>
      </c>
      <c r="I493" t="s">
        <v>848</v>
      </c>
      <c r="J493" t="s">
        <v>849</v>
      </c>
      <c r="K493" t="s">
        <v>747</v>
      </c>
      <c r="L493" t="s">
        <v>425</v>
      </c>
      <c r="M493" t="s">
        <v>552</v>
      </c>
    </row>
    <row r="494" spans="1:13" hidden="1" x14ac:dyDescent="0.35">
      <c r="A494" s="45">
        <v>46053</v>
      </c>
      <c r="B494" t="s">
        <v>51</v>
      </c>
      <c r="C494" t="s">
        <v>47</v>
      </c>
      <c r="D494" t="s">
        <v>58</v>
      </c>
      <c r="E494" t="s">
        <v>58</v>
      </c>
      <c r="F494" t="s">
        <v>35</v>
      </c>
      <c r="G494">
        <v>306</v>
      </c>
      <c r="H494" t="s">
        <v>58</v>
      </c>
      <c r="I494" t="s">
        <v>823</v>
      </c>
      <c r="J494" t="s">
        <v>528</v>
      </c>
      <c r="K494" t="s">
        <v>422</v>
      </c>
      <c r="L494" t="s">
        <v>422</v>
      </c>
      <c r="M494" t="s">
        <v>422</v>
      </c>
    </row>
    <row r="495" spans="1:13" hidden="1" x14ac:dyDescent="0.35">
      <c r="A495" s="45">
        <v>46053</v>
      </c>
      <c r="B495" t="s">
        <v>51</v>
      </c>
      <c r="C495" t="s">
        <v>402</v>
      </c>
      <c r="D495" t="s">
        <v>58</v>
      </c>
      <c r="E495" t="s">
        <v>58</v>
      </c>
      <c r="F495" t="s">
        <v>35</v>
      </c>
      <c r="G495">
        <v>306</v>
      </c>
      <c r="H495" t="s">
        <v>58</v>
      </c>
      <c r="I495" t="s">
        <v>850</v>
      </c>
      <c r="J495" t="s">
        <v>851</v>
      </c>
      <c r="K495" t="s">
        <v>422</v>
      </c>
      <c r="L495" t="s">
        <v>422</v>
      </c>
      <c r="M495" t="s">
        <v>444</v>
      </c>
    </row>
    <row r="496" spans="1:13" hidden="1" x14ac:dyDescent="0.35">
      <c r="A496" s="45">
        <v>46053</v>
      </c>
      <c r="B496" t="s">
        <v>51</v>
      </c>
      <c r="C496" t="s">
        <v>26</v>
      </c>
      <c r="D496" t="s">
        <v>58</v>
      </c>
      <c r="E496" t="s">
        <v>58</v>
      </c>
      <c r="F496" t="s">
        <v>35</v>
      </c>
      <c r="G496">
        <v>306</v>
      </c>
      <c r="H496" t="s">
        <v>58</v>
      </c>
      <c r="I496" t="s">
        <v>660</v>
      </c>
      <c r="J496" t="s">
        <v>422</v>
      </c>
      <c r="K496" t="s">
        <v>422</v>
      </c>
      <c r="L496" t="s">
        <v>422</v>
      </c>
      <c r="M496" t="s">
        <v>422</v>
      </c>
    </row>
    <row r="497" spans="1:13" hidden="1" x14ac:dyDescent="0.35">
      <c r="A497" s="45">
        <v>46053</v>
      </c>
      <c r="B497" t="s">
        <v>51</v>
      </c>
      <c r="C497" t="s">
        <v>42</v>
      </c>
      <c r="D497" t="s">
        <v>58</v>
      </c>
      <c r="E497" t="s">
        <v>58</v>
      </c>
      <c r="F497" t="s">
        <v>35</v>
      </c>
      <c r="G497">
        <v>306</v>
      </c>
      <c r="H497" t="s">
        <v>58</v>
      </c>
      <c r="I497" t="s">
        <v>562</v>
      </c>
      <c r="J497" t="s">
        <v>852</v>
      </c>
      <c r="K497" t="s">
        <v>422</v>
      </c>
      <c r="L497" t="s">
        <v>657</v>
      </c>
      <c r="M497" t="s">
        <v>422</v>
      </c>
    </row>
    <row r="498" spans="1:13" hidden="1" x14ac:dyDescent="0.35">
      <c r="A498" s="45">
        <v>46053</v>
      </c>
      <c r="B498" t="s">
        <v>51</v>
      </c>
      <c r="C498" t="s">
        <v>18</v>
      </c>
      <c r="D498" t="s">
        <v>58</v>
      </c>
      <c r="E498" t="s">
        <v>58</v>
      </c>
      <c r="F498" t="s">
        <v>35</v>
      </c>
      <c r="G498">
        <v>306</v>
      </c>
      <c r="H498" t="s">
        <v>58</v>
      </c>
      <c r="I498" t="s">
        <v>561</v>
      </c>
      <c r="J498" t="s">
        <v>853</v>
      </c>
      <c r="K498" t="s">
        <v>854</v>
      </c>
      <c r="L498" t="s">
        <v>855</v>
      </c>
      <c r="M498" t="s">
        <v>495</v>
      </c>
    </row>
    <row r="499" spans="1:13" hidden="1" x14ac:dyDescent="0.35">
      <c r="A499" s="45">
        <v>46053</v>
      </c>
      <c r="B499" t="s">
        <v>51</v>
      </c>
      <c r="C499" t="s">
        <v>48</v>
      </c>
      <c r="D499" t="s">
        <v>58</v>
      </c>
      <c r="E499" t="s">
        <v>58</v>
      </c>
      <c r="F499" t="s">
        <v>35</v>
      </c>
      <c r="G499">
        <v>306</v>
      </c>
      <c r="H499" t="s">
        <v>58</v>
      </c>
      <c r="I499" t="s">
        <v>856</v>
      </c>
      <c r="J499" t="s">
        <v>552</v>
      </c>
      <c r="K499" t="s">
        <v>422</v>
      </c>
      <c r="L499" t="s">
        <v>636</v>
      </c>
      <c r="M499" t="s">
        <v>422</v>
      </c>
    </row>
    <row r="500" spans="1:13" hidden="1" x14ac:dyDescent="0.35">
      <c r="A500" s="45">
        <v>46053</v>
      </c>
      <c r="B500" t="s">
        <v>51</v>
      </c>
      <c r="C500" t="s">
        <v>46</v>
      </c>
      <c r="D500" t="s">
        <v>58</v>
      </c>
      <c r="E500" t="s">
        <v>58</v>
      </c>
      <c r="F500" t="s">
        <v>35</v>
      </c>
      <c r="G500">
        <v>307</v>
      </c>
      <c r="H500" t="s">
        <v>401</v>
      </c>
      <c r="I500" t="s">
        <v>450</v>
      </c>
      <c r="J500" t="s">
        <v>422</v>
      </c>
      <c r="K500" t="s">
        <v>422</v>
      </c>
      <c r="L500" t="s">
        <v>444</v>
      </c>
      <c r="M500" t="s">
        <v>444</v>
      </c>
    </row>
    <row r="501" spans="1:13" hidden="1" x14ac:dyDescent="0.35">
      <c r="A501" s="45">
        <v>46053</v>
      </c>
      <c r="B501" t="s">
        <v>51</v>
      </c>
      <c r="C501" t="s">
        <v>47</v>
      </c>
      <c r="D501" t="s">
        <v>58</v>
      </c>
      <c r="E501" t="s">
        <v>58</v>
      </c>
      <c r="F501" t="s">
        <v>35</v>
      </c>
      <c r="G501">
        <v>307</v>
      </c>
      <c r="H501" t="s">
        <v>401</v>
      </c>
      <c r="I501" s="38" t="s">
        <v>422</v>
      </c>
      <c r="J501" s="38" t="s">
        <v>444</v>
      </c>
      <c r="K501" t="s">
        <v>422</v>
      </c>
      <c r="L501" t="s">
        <v>444</v>
      </c>
      <c r="M501" t="s">
        <v>444</v>
      </c>
    </row>
    <row r="502" spans="1:13" hidden="1" x14ac:dyDescent="0.35">
      <c r="A502" s="45">
        <v>46053</v>
      </c>
      <c r="B502" t="s">
        <v>51</v>
      </c>
      <c r="C502" t="s">
        <v>402</v>
      </c>
      <c r="D502" t="s">
        <v>58</v>
      </c>
      <c r="E502" t="s">
        <v>58</v>
      </c>
      <c r="F502" t="s">
        <v>35</v>
      </c>
      <c r="G502">
        <v>307</v>
      </c>
      <c r="H502" t="s">
        <v>401</v>
      </c>
      <c r="I502" s="38" t="s">
        <v>444</v>
      </c>
      <c r="J502" s="38" t="s">
        <v>444</v>
      </c>
      <c r="K502" t="s">
        <v>444</v>
      </c>
      <c r="L502" t="s">
        <v>444</v>
      </c>
      <c r="M502" t="s">
        <v>444</v>
      </c>
    </row>
    <row r="503" spans="1:13" hidden="1" x14ac:dyDescent="0.35">
      <c r="A503" s="45">
        <v>46053</v>
      </c>
      <c r="B503" t="s">
        <v>51</v>
      </c>
      <c r="C503" t="s">
        <v>26</v>
      </c>
      <c r="D503" t="s">
        <v>58</v>
      </c>
      <c r="E503" t="s">
        <v>58</v>
      </c>
      <c r="F503" t="s">
        <v>35</v>
      </c>
      <c r="G503">
        <v>307</v>
      </c>
      <c r="H503" t="s">
        <v>401</v>
      </c>
      <c r="I503" t="s">
        <v>444</v>
      </c>
      <c r="J503" t="s">
        <v>444</v>
      </c>
      <c r="K503" t="s">
        <v>444</v>
      </c>
      <c r="L503" t="s">
        <v>444</v>
      </c>
      <c r="M503" t="s">
        <v>444</v>
      </c>
    </row>
    <row r="504" spans="1:13" hidden="1" x14ac:dyDescent="0.35">
      <c r="A504" s="45">
        <v>46053</v>
      </c>
      <c r="B504" t="s">
        <v>51</v>
      </c>
      <c r="C504" t="s">
        <v>42</v>
      </c>
      <c r="D504" t="s">
        <v>58</v>
      </c>
      <c r="E504" t="s">
        <v>58</v>
      </c>
      <c r="F504" t="s">
        <v>35</v>
      </c>
      <c r="G504">
        <v>307</v>
      </c>
      <c r="H504" t="s">
        <v>401</v>
      </c>
      <c r="I504" t="s">
        <v>422</v>
      </c>
      <c r="J504" t="s">
        <v>422</v>
      </c>
      <c r="K504" t="s">
        <v>444</v>
      </c>
      <c r="L504" t="s">
        <v>444</v>
      </c>
      <c r="M504" t="s">
        <v>444</v>
      </c>
    </row>
    <row r="505" spans="1:13" hidden="1" x14ac:dyDescent="0.35">
      <c r="A505" s="45">
        <v>46053</v>
      </c>
      <c r="B505" t="s">
        <v>51</v>
      </c>
      <c r="C505" t="s">
        <v>18</v>
      </c>
      <c r="D505" t="s">
        <v>58</v>
      </c>
      <c r="E505" t="s">
        <v>58</v>
      </c>
      <c r="F505" t="s">
        <v>35</v>
      </c>
      <c r="G505">
        <v>307</v>
      </c>
      <c r="H505" t="s">
        <v>401</v>
      </c>
      <c r="I505" s="38" t="s">
        <v>422</v>
      </c>
      <c r="J505" s="38" t="s">
        <v>450</v>
      </c>
      <c r="K505" t="s">
        <v>422</v>
      </c>
      <c r="L505" t="s">
        <v>444</v>
      </c>
      <c r="M505" t="s">
        <v>444</v>
      </c>
    </row>
    <row r="506" spans="1:13" hidden="1" x14ac:dyDescent="0.35">
      <c r="A506" s="45">
        <v>46053</v>
      </c>
      <c r="B506" t="s">
        <v>51</v>
      </c>
      <c r="C506" t="s">
        <v>48</v>
      </c>
      <c r="D506" t="s">
        <v>58</v>
      </c>
      <c r="E506" t="s">
        <v>58</v>
      </c>
      <c r="F506" t="s">
        <v>35</v>
      </c>
      <c r="G506">
        <v>307</v>
      </c>
      <c r="H506" t="s">
        <v>401</v>
      </c>
      <c r="I506" s="38" t="s">
        <v>444</v>
      </c>
      <c r="J506" s="38" t="s">
        <v>444</v>
      </c>
      <c r="K506" t="s">
        <v>444</v>
      </c>
      <c r="L506" s="38" t="s">
        <v>444</v>
      </c>
      <c r="M506" t="s">
        <v>444</v>
      </c>
    </row>
    <row r="507" spans="1:13" hidden="1" x14ac:dyDescent="0.35">
      <c r="A507" s="45">
        <v>46053</v>
      </c>
      <c r="B507" t="s">
        <v>51</v>
      </c>
      <c r="C507" t="s">
        <v>46</v>
      </c>
      <c r="D507" t="s">
        <v>58</v>
      </c>
      <c r="E507" t="s">
        <v>58</v>
      </c>
      <c r="F507" t="s">
        <v>35</v>
      </c>
      <c r="G507">
        <v>308</v>
      </c>
      <c r="H507" t="s">
        <v>60</v>
      </c>
      <c r="I507" t="s">
        <v>637</v>
      </c>
      <c r="J507" t="s">
        <v>721</v>
      </c>
      <c r="K507" t="s">
        <v>841</v>
      </c>
      <c r="L507" t="s">
        <v>857</v>
      </c>
      <c r="M507" t="s">
        <v>422</v>
      </c>
    </row>
    <row r="508" spans="1:13" hidden="1" x14ac:dyDescent="0.35">
      <c r="A508" s="45">
        <v>46053</v>
      </c>
      <c r="B508" t="s">
        <v>51</v>
      </c>
      <c r="C508" t="s">
        <v>47</v>
      </c>
      <c r="D508" t="s">
        <v>58</v>
      </c>
      <c r="E508" t="s">
        <v>58</v>
      </c>
      <c r="F508" t="s">
        <v>35</v>
      </c>
      <c r="G508">
        <v>308</v>
      </c>
      <c r="H508" t="s">
        <v>60</v>
      </c>
      <c r="I508" t="s">
        <v>858</v>
      </c>
      <c r="J508" t="s">
        <v>694</v>
      </c>
      <c r="K508" t="s">
        <v>444</v>
      </c>
      <c r="L508" t="s">
        <v>422</v>
      </c>
      <c r="M508" t="s">
        <v>444</v>
      </c>
    </row>
    <row r="509" spans="1:13" hidden="1" x14ac:dyDescent="0.35">
      <c r="A509" s="45">
        <v>46053</v>
      </c>
      <c r="B509" t="s">
        <v>51</v>
      </c>
      <c r="C509" t="s">
        <v>402</v>
      </c>
      <c r="D509" t="s">
        <v>58</v>
      </c>
      <c r="E509" t="s">
        <v>58</v>
      </c>
      <c r="F509" t="s">
        <v>35</v>
      </c>
      <c r="G509">
        <v>308</v>
      </c>
      <c r="H509" t="s">
        <v>60</v>
      </c>
      <c r="I509" t="s">
        <v>859</v>
      </c>
      <c r="J509" t="s">
        <v>422</v>
      </c>
      <c r="K509" t="s">
        <v>422</v>
      </c>
      <c r="L509" t="s">
        <v>422</v>
      </c>
      <c r="M509" t="s">
        <v>444</v>
      </c>
    </row>
    <row r="510" spans="1:13" hidden="1" x14ac:dyDescent="0.35">
      <c r="A510" s="45">
        <v>46053</v>
      </c>
      <c r="B510" t="s">
        <v>51</v>
      </c>
      <c r="C510" t="s">
        <v>26</v>
      </c>
      <c r="D510" t="s">
        <v>58</v>
      </c>
      <c r="E510" t="s">
        <v>58</v>
      </c>
      <c r="F510" t="s">
        <v>35</v>
      </c>
      <c r="G510">
        <v>308</v>
      </c>
      <c r="H510" t="s">
        <v>60</v>
      </c>
      <c r="I510" t="s">
        <v>422</v>
      </c>
      <c r="J510" t="s">
        <v>422</v>
      </c>
      <c r="K510" t="s">
        <v>422</v>
      </c>
      <c r="L510" t="s">
        <v>422</v>
      </c>
      <c r="M510" t="s">
        <v>444</v>
      </c>
    </row>
    <row r="511" spans="1:13" hidden="1" x14ac:dyDescent="0.35">
      <c r="A511" s="45">
        <v>46053</v>
      </c>
      <c r="B511" t="s">
        <v>51</v>
      </c>
      <c r="C511" t="s">
        <v>42</v>
      </c>
      <c r="D511" t="s">
        <v>58</v>
      </c>
      <c r="E511" t="s">
        <v>58</v>
      </c>
      <c r="F511" t="s">
        <v>35</v>
      </c>
      <c r="G511">
        <v>308</v>
      </c>
      <c r="H511" t="s">
        <v>60</v>
      </c>
      <c r="I511" t="s">
        <v>529</v>
      </c>
      <c r="J511" t="s">
        <v>641</v>
      </c>
      <c r="K511" t="s">
        <v>444</v>
      </c>
      <c r="L511" t="s">
        <v>422</v>
      </c>
      <c r="M511" t="s">
        <v>444</v>
      </c>
    </row>
    <row r="512" spans="1:13" hidden="1" x14ac:dyDescent="0.35">
      <c r="A512" s="45">
        <v>46053</v>
      </c>
      <c r="B512" t="s">
        <v>51</v>
      </c>
      <c r="C512" t="s">
        <v>18</v>
      </c>
      <c r="D512" t="s">
        <v>58</v>
      </c>
      <c r="E512" t="s">
        <v>58</v>
      </c>
      <c r="F512" t="s">
        <v>35</v>
      </c>
      <c r="G512">
        <v>308</v>
      </c>
      <c r="H512" t="s">
        <v>60</v>
      </c>
      <c r="I512" t="s">
        <v>652</v>
      </c>
      <c r="J512" t="s">
        <v>847</v>
      </c>
      <c r="K512" t="s">
        <v>860</v>
      </c>
      <c r="L512" t="s">
        <v>861</v>
      </c>
      <c r="M512" t="s">
        <v>422</v>
      </c>
    </row>
    <row r="513" spans="1:13" hidden="1" x14ac:dyDescent="0.35">
      <c r="A513" s="45">
        <v>46053</v>
      </c>
      <c r="B513" t="s">
        <v>51</v>
      </c>
      <c r="C513" t="s">
        <v>48</v>
      </c>
      <c r="D513" t="s">
        <v>58</v>
      </c>
      <c r="E513" t="s">
        <v>58</v>
      </c>
      <c r="F513" t="s">
        <v>35</v>
      </c>
      <c r="G513">
        <v>308</v>
      </c>
      <c r="H513" t="s">
        <v>60</v>
      </c>
      <c r="I513" t="s">
        <v>628</v>
      </c>
      <c r="J513" t="s">
        <v>763</v>
      </c>
      <c r="K513" t="s">
        <v>444</v>
      </c>
      <c r="L513" t="s">
        <v>862</v>
      </c>
      <c r="M513" t="s">
        <v>422</v>
      </c>
    </row>
    <row r="514" spans="1:13" hidden="1" x14ac:dyDescent="0.35">
      <c r="A514" s="45">
        <v>46053</v>
      </c>
      <c r="B514" t="s">
        <v>51</v>
      </c>
      <c r="C514" t="s">
        <v>46</v>
      </c>
      <c r="D514" t="s">
        <v>58</v>
      </c>
      <c r="E514" t="s">
        <v>58</v>
      </c>
      <c r="F514" t="s">
        <v>35</v>
      </c>
      <c r="G514">
        <v>309</v>
      </c>
      <c r="H514" t="s">
        <v>26</v>
      </c>
      <c r="I514" t="s">
        <v>643</v>
      </c>
      <c r="J514" t="s">
        <v>422</v>
      </c>
      <c r="K514" t="s">
        <v>422</v>
      </c>
      <c r="L514" t="s">
        <v>422</v>
      </c>
      <c r="M514" t="s">
        <v>422</v>
      </c>
    </row>
    <row r="515" spans="1:13" hidden="1" x14ac:dyDescent="0.35">
      <c r="A515" s="45">
        <v>46053</v>
      </c>
      <c r="B515" t="s">
        <v>51</v>
      </c>
      <c r="C515" t="s">
        <v>47</v>
      </c>
      <c r="D515" t="s">
        <v>58</v>
      </c>
      <c r="E515" t="s">
        <v>58</v>
      </c>
      <c r="F515" t="s">
        <v>35</v>
      </c>
      <c r="G515">
        <v>309</v>
      </c>
      <c r="H515" t="s">
        <v>26</v>
      </c>
      <c r="I515" t="s">
        <v>422</v>
      </c>
      <c r="J515" t="s">
        <v>444</v>
      </c>
      <c r="K515" t="s">
        <v>422</v>
      </c>
      <c r="L515" t="s">
        <v>444</v>
      </c>
      <c r="M515" t="s">
        <v>444</v>
      </c>
    </row>
    <row r="516" spans="1:13" hidden="1" x14ac:dyDescent="0.35">
      <c r="A516" s="45">
        <v>46053</v>
      </c>
      <c r="B516" t="s">
        <v>51</v>
      </c>
      <c r="C516" t="s">
        <v>402</v>
      </c>
      <c r="D516" t="s">
        <v>58</v>
      </c>
      <c r="E516" t="s">
        <v>58</v>
      </c>
      <c r="F516" t="s">
        <v>35</v>
      </c>
      <c r="G516">
        <v>309</v>
      </c>
      <c r="H516" t="s">
        <v>26</v>
      </c>
      <c r="I516" t="s">
        <v>422</v>
      </c>
      <c r="J516" t="s">
        <v>444</v>
      </c>
      <c r="K516" t="s">
        <v>422</v>
      </c>
      <c r="L516" t="s">
        <v>444</v>
      </c>
      <c r="M516" t="s">
        <v>444</v>
      </c>
    </row>
    <row r="517" spans="1:13" hidden="1" x14ac:dyDescent="0.35">
      <c r="A517" s="45">
        <v>46053</v>
      </c>
      <c r="B517" t="s">
        <v>51</v>
      </c>
      <c r="C517" t="s">
        <v>26</v>
      </c>
      <c r="D517" t="s">
        <v>58</v>
      </c>
      <c r="E517" t="s">
        <v>58</v>
      </c>
      <c r="F517" t="s">
        <v>35</v>
      </c>
      <c r="G517">
        <v>309</v>
      </c>
      <c r="H517" t="s">
        <v>26</v>
      </c>
      <c r="I517" t="s">
        <v>422</v>
      </c>
      <c r="J517" t="s">
        <v>444</v>
      </c>
      <c r="K517" t="s">
        <v>444</v>
      </c>
      <c r="L517" t="s">
        <v>422</v>
      </c>
      <c r="M517" t="s">
        <v>444</v>
      </c>
    </row>
    <row r="518" spans="1:13" hidden="1" x14ac:dyDescent="0.35">
      <c r="A518" s="45">
        <v>46053</v>
      </c>
      <c r="B518" t="s">
        <v>51</v>
      </c>
      <c r="C518" t="s">
        <v>42</v>
      </c>
      <c r="D518" t="s">
        <v>58</v>
      </c>
      <c r="E518" t="s">
        <v>58</v>
      </c>
      <c r="F518" t="s">
        <v>35</v>
      </c>
      <c r="G518">
        <v>309</v>
      </c>
      <c r="H518" t="s">
        <v>26</v>
      </c>
      <c r="I518" t="s">
        <v>422</v>
      </c>
      <c r="J518" t="s">
        <v>444</v>
      </c>
      <c r="K518" t="s">
        <v>422</v>
      </c>
      <c r="L518" t="s">
        <v>422</v>
      </c>
      <c r="M518" t="s">
        <v>422</v>
      </c>
    </row>
    <row r="519" spans="1:13" hidden="1" x14ac:dyDescent="0.35">
      <c r="A519" s="45">
        <v>46053</v>
      </c>
      <c r="B519" t="s">
        <v>51</v>
      </c>
      <c r="C519" t="s">
        <v>18</v>
      </c>
      <c r="D519" t="s">
        <v>58</v>
      </c>
      <c r="E519" t="s">
        <v>58</v>
      </c>
      <c r="F519" t="s">
        <v>35</v>
      </c>
      <c r="G519">
        <v>309</v>
      </c>
      <c r="H519" t="s">
        <v>26</v>
      </c>
      <c r="I519" t="s">
        <v>643</v>
      </c>
      <c r="J519" t="s">
        <v>422</v>
      </c>
      <c r="K519" t="s">
        <v>422</v>
      </c>
      <c r="L519" t="s">
        <v>422</v>
      </c>
      <c r="M519" t="s">
        <v>422</v>
      </c>
    </row>
    <row r="520" spans="1:13" hidden="1" x14ac:dyDescent="0.35">
      <c r="A520" s="45">
        <v>46053</v>
      </c>
      <c r="B520" t="s">
        <v>51</v>
      </c>
      <c r="C520" t="s">
        <v>48</v>
      </c>
      <c r="D520" t="s">
        <v>58</v>
      </c>
      <c r="E520" t="s">
        <v>58</v>
      </c>
      <c r="F520" t="s">
        <v>35</v>
      </c>
      <c r="G520">
        <v>309</v>
      </c>
      <c r="H520" t="s">
        <v>26</v>
      </c>
      <c r="I520" t="s">
        <v>422</v>
      </c>
      <c r="J520" t="s">
        <v>444</v>
      </c>
      <c r="K520" t="s">
        <v>422</v>
      </c>
      <c r="L520" t="s">
        <v>444</v>
      </c>
      <c r="M520" t="s">
        <v>444</v>
      </c>
    </row>
    <row r="521" spans="1:13" hidden="1" x14ac:dyDescent="0.35">
      <c r="A521" s="45">
        <v>46053</v>
      </c>
      <c r="B521" t="s">
        <v>51</v>
      </c>
      <c r="C521" t="s">
        <v>46</v>
      </c>
      <c r="D521" t="s">
        <v>58</v>
      </c>
      <c r="E521" t="s">
        <v>58</v>
      </c>
      <c r="F521" t="s">
        <v>35</v>
      </c>
      <c r="G521">
        <v>999</v>
      </c>
      <c r="H521" t="s">
        <v>27</v>
      </c>
      <c r="I521" t="s">
        <v>498</v>
      </c>
      <c r="J521" t="s">
        <v>499</v>
      </c>
      <c r="K521" t="s">
        <v>500</v>
      </c>
      <c r="L521" t="s">
        <v>501</v>
      </c>
      <c r="M521" t="s">
        <v>502</v>
      </c>
    </row>
    <row r="522" spans="1:13" hidden="1" x14ac:dyDescent="0.35">
      <c r="A522" s="45">
        <v>46053</v>
      </c>
      <c r="B522" t="s">
        <v>51</v>
      </c>
      <c r="C522" t="s">
        <v>47</v>
      </c>
      <c r="D522" t="s">
        <v>58</v>
      </c>
      <c r="E522" t="s">
        <v>58</v>
      </c>
      <c r="F522" t="s">
        <v>35</v>
      </c>
      <c r="G522">
        <v>999</v>
      </c>
      <c r="H522" t="s">
        <v>27</v>
      </c>
      <c r="I522" t="s">
        <v>503</v>
      </c>
      <c r="J522" t="s">
        <v>504</v>
      </c>
      <c r="K522" t="s">
        <v>422</v>
      </c>
      <c r="L522" t="s">
        <v>505</v>
      </c>
      <c r="M522" t="s">
        <v>422</v>
      </c>
    </row>
    <row r="523" spans="1:13" hidden="1" x14ac:dyDescent="0.35">
      <c r="A523" s="45">
        <v>46053</v>
      </c>
      <c r="B523" t="s">
        <v>51</v>
      </c>
      <c r="C523" t="s">
        <v>402</v>
      </c>
      <c r="D523" t="s">
        <v>58</v>
      </c>
      <c r="E523" t="s">
        <v>58</v>
      </c>
      <c r="F523" t="s">
        <v>35</v>
      </c>
      <c r="G523">
        <v>999</v>
      </c>
      <c r="H523" t="s">
        <v>27</v>
      </c>
      <c r="I523" t="s">
        <v>506</v>
      </c>
      <c r="J523" t="s">
        <v>507</v>
      </c>
      <c r="K523" t="s">
        <v>422</v>
      </c>
      <c r="L523" t="s">
        <v>508</v>
      </c>
      <c r="M523" t="s">
        <v>444</v>
      </c>
    </row>
    <row r="524" spans="1:13" hidden="1" x14ac:dyDescent="0.35">
      <c r="A524" s="45">
        <v>46053</v>
      </c>
      <c r="B524" t="s">
        <v>51</v>
      </c>
      <c r="C524" t="s">
        <v>26</v>
      </c>
      <c r="D524" t="s">
        <v>58</v>
      </c>
      <c r="E524" t="s">
        <v>58</v>
      </c>
      <c r="F524" t="s">
        <v>35</v>
      </c>
      <c r="G524">
        <v>999</v>
      </c>
      <c r="H524" t="s">
        <v>27</v>
      </c>
      <c r="I524" t="s">
        <v>469</v>
      </c>
      <c r="J524" t="s">
        <v>473</v>
      </c>
      <c r="K524" t="s">
        <v>422</v>
      </c>
      <c r="L524" t="s">
        <v>422</v>
      </c>
      <c r="M524" t="s">
        <v>422</v>
      </c>
    </row>
    <row r="525" spans="1:13" hidden="1" x14ac:dyDescent="0.35">
      <c r="A525" s="45">
        <v>46053</v>
      </c>
      <c r="B525" t="s">
        <v>51</v>
      </c>
      <c r="C525" t="s">
        <v>42</v>
      </c>
      <c r="D525" t="s">
        <v>58</v>
      </c>
      <c r="E525" t="s">
        <v>58</v>
      </c>
      <c r="F525" t="s">
        <v>35</v>
      </c>
      <c r="G525">
        <v>999</v>
      </c>
      <c r="H525" t="s">
        <v>27</v>
      </c>
      <c r="I525" t="s">
        <v>509</v>
      </c>
      <c r="J525" t="s">
        <v>510</v>
      </c>
      <c r="K525" t="s">
        <v>511</v>
      </c>
      <c r="L525" t="s">
        <v>512</v>
      </c>
      <c r="M525" t="s">
        <v>422</v>
      </c>
    </row>
    <row r="526" spans="1:13" hidden="1" x14ac:dyDescent="0.35">
      <c r="A526" s="45">
        <v>46053</v>
      </c>
      <c r="B526" t="s">
        <v>51</v>
      </c>
      <c r="C526" t="s">
        <v>18</v>
      </c>
      <c r="D526" t="s">
        <v>58</v>
      </c>
      <c r="E526" t="s">
        <v>58</v>
      </c>
      <c r="F526" t="s">
        <v>35</v>
      </c>
      <c r="G526">
        <v>999</v>
      </c>
      <c r="H526" t="s">
        <v>27</v>
      </c>
      <c r="I526" t="s">
        <v>513</v>
      </c>
      <c r="J526" t="s">
        <v>514</v>
      </c>
      <c r="K526" t="s">
        <v>515</v>
      </c>
      <c r="L526" t="s">
        <v>516</v>
      </c>
      <c r="M526" t="s">
        <v>517</v>
      </c>
    </row>
    <row r="527" spans="1:13" hidden="1" x14ac:dyDescent="0.35">
      <c r="A527" s="45">
        <v>46053</v>
      </c>
      <c r="B527" t="s">
        <v>51</v>
      </c>
      <c r="C527" t="s">
        <v>48</v>
      </c>
      <c r="D527" t="s">
        <v>58</v>
      </c>
      <c r="E527" t="s">
        <v>58</v>
      </c>
      <c r="F527" t="s">
        <v>35</v>
      </c>
      <c r="G527">
        <v>999</v>
      </c>
      <c r="H527" t="s">
        <v>27</v>
      </c>
      <c r="I527" t="s">
        <v>518</v>
      </c>
      <c r="J527" t="s">
        <v>519</v>
      </c>
      <c r="K527" t="s">
        <v>508</v>
      </c>
      <c r="L527" t="s">
        <v>520</v>
      </c>
      <c r="M527" t="s">
        <v>422</v>
      </c>
    </row>
    <row r="528" spans="1:13" hidden="1" x14ac:dyDescent="0.35">
      <c r="A528" s="45">
        <v>46053</v>
      </c>
      <c r="B528" t="s">
        <v>51</v>
      </c>
      <c r="C528" t="s">
        <v>46</v>
      </c>
      <c r="D528" t="s">
        <v>58</v>
      </c>
      <c r="E528" t="s">
        <v>58</v>
      </c>
      <c r="F528" t="s">
        <v>29</v>
      </c>
      <c r="G528">
        <v>301</v>
      </c>
      <c r="H528" t="s">
        <v>396</v>
      </c>
      <c r="I528" t="s">
        <v>496</v>
      </c>
      <c r="J528" t="s">
        <v>497</v>
      </c>
      <c r="K528" t="s">
        <v>444</v>
      </c>
      <c r="L528" t="s">
        <v>422</v>
      </c>
      <c r="M528" t="s">
        <v>422</v>
      </c>
    </row>
    <row r="529" spans="1:13" hidden="1" x14ac:dyDescent="0.35">
      <c r="A529" s="45">
        <v>46053</v>
      </c>
      <c r="B529" t="s">
        <v>51</v>
      </c>
      <c r="C529" t="s">
        <v>47</v>
      </c>
      <c r="D529" t="s">
        <v>58</v>
      </c>
      <c r="E529" t="s">
        <v>58</v>
      </c>
      <c r="F529" t="s">
        <v>29</v>
      </c>
      <c r="G529">
        <v>301</v>
      </c>
      <c r="H529" t="s">
        <v>396</v>
      </c>
      <c r="I529" s="38" t="s">
        <v>574</v>
      </c>
      <c r="J529" s="38" t="s">
        <v>571</v>
      </c>
      <c r="K529" t="s">
        <v>444</v>
      </c>
      <c r="L529" t="s">
        <v>444</v>
      </c>
      <c r="M529" t="s">
        <v>444</v>
      </c>
    </row>
    <row r="530" spans="1:13" hidden="1" x14ac:dyDescent="0.35">
      <c r="A530" s="45">
        <v>46053</v>
      </c>
      <c r="B530" t="s">
        <v>51</v>
      </c>
      <c r="C530" t="s">
        <v>402</v>
      </c>
      <c r="D530" t="s">
        <v>58</v>
      </c>
      <c r="E530" t="s">
        <v>58</v>
      </c>
      <c r="F530" t="s">
        <v>29</v>
      </c>
      <c r="G530">
        <v>301</v>
      </c>
      <c r="H530" t="s">
        <v>396</v>
      </c>
      <c r="I530" t="s">
        <v>444</v>
      </c>
      <c r="J530" t="s">
        <v>444</v>
      </c>
      <c r="K530" t="s">
        <v>444</v>
      </c>
      <c r="L530" t="s">
        <v>444</v>
      </c>
      <c r="M530" t="s">
        <v>444</v>
      </c>
    </row>
    <row r="531" spans="1:13" hidden="1" x14ac:dyDescent="0.35">
      <c r="A531" s="45">
        <v>46053</v>
      </c>
      <c r="B531" t="s">
        <v>51</v>
      </c>
      <c r="C531" t="s">
        <v>26</v>
      </c>
      <c r="D531" t="s">
        <v>58</v>
      </c>
      <c r="E531" t="s">
        <v>58</v>
      </c>
      <c r="F531" t="s">
        <v>29</v>
      </c>
      <c r="G531">
        <v>301</v>
      </c>
      <c r="H531" t="s">
        <v>396</v>
      </c>
      <c r="I531" t="s">
        <v>422</v>
      </c>
      <c r="J531" t="s">
        <v>422</v>
      </c>
      <c r="K531" t="s">
        <v>444</v>
      </c>
      <c r="L531" t="s">
        <v>444</v>
      </c>
      <c r="M531" t="s">
        <v>444</v>
      </c>
    </row>
    <row r="532" spans="1:13" hidden="1" x14ac:dyDescent="0.35">
      <c r="A532" s="45">
        <v>46053</v>
      </c>
      <c r="B532" t="s">
        <v>51</v>
      </c>
      <c r="C532" t="s">
        <v>42</v>
      </c>
      <c r="D532" t="s">
        <v>58</v>
      </c>
      <c r="E532" t="s">
        <v>58</v>
      </c>
      <c r="F532" t="s">
        <v>29</v>
      </c>
      <c r="G532">
        <v>301</v>
      </c>
      <c r="H532" t="s">
        <v>396</v>
      </c>
      <c r="I532" t="s">
        <v>443</v>
      </c>
      <c r="J532" t="s">
        <v>443</v>
      </c>
      <c r="K532" t="s">
        <v>444</v>
      </c>
      <c r="L532" t="s">
        <v>422</v>
      </c>
      <c r="M532" t="s">
        <v>444</v>
      </c>
    </row>
    <row r="533" spans="1:13" hidden="1" x14ac:dyDescent="0.35">
      <c r="A533" s="45">
        <v>46053</v>
      </c>
      <c r="B533" t="s">
        <v>51</v>
      </c>
      <c r="C533" t="s">
        <v>18</v>
      </c>
      <c r="D533" t="s">
        <v>58</v>
      </c>
      <c r="E533" t="s">
        <v>58</v>
      </c>
      <c r="F533" t="s">
        <v>29</v>
      </c>
      <c r="G533">
        <v>301</v>
      </c>
      <c r="H533" t="s">
        <v>396</v>
      </c>
      <c r="I533" t="s">
        <v>496</v>
      </c>
      <c r="J533" t="s">
        <v>497</v>
      </c>
      <c r="K533" t="s">
        <v>444</v>
      </c>
      <c r="L533" t="s">
        <v>439</v>
      </c>
      <c r="M533" t="s">
        <v>422</v>
      </c>
    </row>
    <row r="534" spans="1:13" hidden="1" x14ac:dyDescent="0.35">
      <c r="A534" s="45">
        <v>46053</v>
      </c>
      <c r="B534" t="s">
        <v>51</v>
      </c>
      <c r="C534" t="s">
        <v>48</v>
      </c>
      <c r="D534" t="s">
        <v>58</v>
      </c>
      <c r="E534" t="s">
        <v>58</v>
      </c>
      <c r="F534" t="s">
        <v>29</v>
      </c>
      <c r="G534">
        <v>301</v>
      </c>
      <c r="H534" t="s">
        <v>396</v>
      </c>
      <c r="I534" s="38" t="s">
        <v>422</v>
      </c>
      <c r="J534" s="38" t="s">
        <v>422</v>
      </c>
      <c r="K534" t="s">
        <v>444</v>
      </c>
      <c r="L534" t="s">
        <v>444</v>
      </c>
      <c r="M534" t="s">
        <v>444</v>
      </c>
    </row>
    <row r="535" spans="1:13" hidden="1" x14ac:dyDescent="0.35">
      <c r="A535" s="45">
        <v>46053</v>
      </c>
      <c r="B535" t="s">
        <v>51</v>
      </c>
      <c r="C535" t="s">
        <v>46</v>
      </c>
      <c r="D535" t="s">
        <v>58</v>
      </c>
      <c r="E535" t="s">
        <v>58</v>
      </c>
      <c r="F535" t="s">
        <v>29</v>
      </c>
      <c r="G535">
        <v>302</v>
      </c>
      <c r="H535" t="s">
        <v>397</v>
      </c>
      <c r="I535" t="s">
        <v>422</v>
      </c>
      <c r="J535" t="s">
        <v>422</v>
      </c>
      <c r="K535" t="s">
        <v>444</v>
      </c>
      <c r="L535" t="s">
        <v>444</v>
      </c>
      <c r="M535" t="s">
        <v>444</v>
      </c>
    </row>
    <row r="536" spans="1:13" hidden="1" x14ac:dyDescent="0.35">
      <c r="A536" s="45">
        <v>46053</v>
      </c>
      <c r="B536" t="s">
        <v>51</v>
      </c>
      <c r="C536" t="s">
        <v>47</v>
      </c>
      <c r="D536" t="s">
        <v>58</v>
      </c>
      <c r="E536" t="s">
        <v>58</v>
      </c>
      <c r="F536" t="s">
        <v>29</v>
      </c>
      <c r="G536">
        <v>302</v>
      </c>
      <c r="H536" t="s">
        <v>397</v>
      </c>
      <c r="I536" s="38" t="s">
        <v>444</v>
      </c>
      <c r="J536" s="38" t="s">
        <v>444</v>
      </c>
      <c r="K536" s="38" t="s">
        <v>444</v>
      </c>
      <c r="L536" s="38" t="s">
        <v>444</v>
      </c>
      <c r="M536" s="38" t="s">
        <v>444</v>
      </c>
    </row>
    <row r="537" spans="1:13" hidden="1" x14ac:dyDescent="0.35">
      <c r="A537" s="45">
        <v>46053</v>
      </c>
      <c r="B537" t="s">
        <v>51</v>
      </c>
      <c r="C537" t="s">
        <v>402</v>
      </c>
      <c r="D537" t="s">
        <v>58</v>
      </c>
      <c r="E537" t="s">
        <v>58</v>
      </c>
      <c r="F537" t="s">
        <v>29</v>
      </c>
      <c r="G537">
        <v>302</v>
      </c>
      <c r="H537" t="s">
        <v>397</v>
      </c>
      <c r="I537" s="38" t="s">
        <v>444</v>
      </c>
      <c r="J537" s="38" t="s">
        <v>444</v>
      </c>
      <c r="K537" t="s">
        <v>444</v>
      </c>
      <c r="L537" s="38" t="s">
        <v>444</v>
      </c>
      <c r="M537" t="s">
        <v>444</v>
      </c>
    </row>
    <row r="538" spans="1:13" hidden="1" x14ac:dyDescent="0.35">
      <c r="A538" s="45">
        <v>46053</v>
      </c>
      <c r="B538" t="s">
        <v>51</v>
      </c>
      <c r="C538" t="s">
        <v>26</v>
      </c>
      <c r="D538" t="s">
        <v>58</v>
      </c>
      <c r="E538" t="s">
        <v>58</v>
      </c>
      <c r="F538" t="s">
        <v>29</v>
      </c>
      <c r="G538">
        <v>302</v>
      </c>
      <c r="H538" t="s">
        <v>397</v>
      </c>
      <c r="I538" s="38" t="s">
        <v>444</v>
      </c>
      <c r="J538" s="38" t="s">
        <v>444</v>
      </c>
      <c r="K538" t="s">
        <v>444</v>
      </c>
      <c r="L538" t="s">
        <v>444</v>
      </c>
      <c r="M538" t="s">
        <v>444</v>
      </c>
    </row>
    <row r="539" spans="1:13" hidden="1" x14ac:dyDescent="0.35">
      <c r="A539" s="45">
        <v>46053</v>
      </c>
      <c r="B539" t="s">
        <v>51</v>
      </c>
      <c r="C539" t="s">
        <v>42</v>
      </c>
      <c r="D539" t="s">
        <v>58</v>
      </c>
      <c r="E539" t="s">
        <v>58</v>
      </c>
      <c r="F539" t="s">
        <v>29</v>
      </c>
      <c r="G539">
        <v>302</v>
      </c>
      <c r="H539" t="s">
        <v>397</v>
      </c>
      <c r="I539" s="38" t="s">
        <v>422</v>
      </c>
      <c r="J539" s="38" t="s">
        <v>422</v>
      </c>
      <c r="K539" t="s">
        <v>444</v>
      </c>
      <c r="L539" t="s">
        <v>444</v>
      </c>
      <c r="M539" t="s">
        <v>444</v>
      </c>
    </row>
    <row r="540" spans="1:13" hidden="1" x14ac:dyDescent="0.35">
      <c r="A540" s="45">
        <v>46053</v>
      </c>
      <c r="B540" t="s">
        <v>51</v>
      </c>
      <c r="C540" t="s">
        <v>18</v>
      </c>
      <c r="D540" t="s">
        <v>58</v>
      </c>
      <c r="E540" t="s">
        <v>58</v>
      </c>
      <c r="F540" t="s">
        <v>29</v>
      </c>
      <c r="G540">
        <v>302</v>
      </c>
      <c r="H540" t="s">
        <v>397</v>
      </c>
      <c r="I540" s="38" t="s">
        <v>422</v>
      </c>
      <c r="J540" s="38" t="s">
        <v>422</v>
      </c>
      <c r="K540" s="37" t="s">
        <v>444</v>
      </c>
      <c r="L540" s="38" t="s">
        <v>444</v>
      </c>
      <c r="M540" s="37" t="s">
        <v>444</v>
      </c>
    </row>
    <row r="541" spans="1:13" hidden="1" x14ac:dyDescent="0.35">
      <c r="A541" s="45">
        <v>46053</v>
      </c>
      <c r="B541" t="s">
        <v>51</v>
      </c>
      <c r="C541" t="s">
        <v>48</v>
      </c>
      <c r="D541" t="s">
        <v>58</v>
      </c>
      <c r="E541" t="s">
        <v>58</v>
      </c>
      <c r="F541" t="s">
        <v>29</v>
      </c>
      <c r="G541">
        <v>302</v>
      </c>
      <c r="H541" t="s">
        <v>397</v>
      </c>
      <c r="I541" s="38" t="s">
        <v>444</v>
      </c>
      <c r="J541" s="38" t="s">
        <v>444</v>
      </c>
      <c r="K541" s="38" t="s">
        <v>444</v>
      </c>
      <c r="L541" s="38" t="s">
        <v>444</v>
      </c>
      <c r="M541" s="38" t="s">
        <v>444</v>
      </c>
    </row>
    <row r="542" spans="1:13" hidden="1" x14ac:dyDescent="0.35">
      <c r="A542" s="45">
        <v>46053</v>
      </c>
      <c r="B542" t="s">
        <v>51</v>
      </c>
      <c r="C542" t="s">
        <v>46</v>
      </c>
      <c r="D542" t="s">
        <v>58</v>
      </c>
      <c r="E542" t="s">
        <v>58</v>
      </c>
      <c r="F542" t="s">
        <v>29</v>
      </c>
      <c r="G542">
        <v>303</v>
      </c>
      <c r="H542" t="s">
        <v>398</v>
      </c>
      <c r="I542" s="38" t="s">
        <v>422</v>
      </c>
      <c r="J542" s="37" t="s">
        <v>422</v>
      </c>
      <c r="K542" s="38" t="s">
        <v>444</v>
      </c>
      <c r="L542" s="38" t="s">
        <v>422</v>
      </c>
      <c r="M542" t="s">
        <v>444</v>
      </c>
    </row>
    <row r="543" spans="1:13" hidden="1" x14ac:dyDescent="0.35">
      <c r="A543" s="45">
        <v>46053</v>
      </c>
      <c r="B543" t="s">
        <v>51</v>
      </c>
      <c r="C543" t="s">
        <v>47</v>
      </c>
      <c r="D543" t="s">
        <v>58</v>
      </c>
      <c r="E543" t="s">
        <v>58</v>
      </c>
      <c r="F543" t="s">
        <v>29</v>
      </c>
      <c r="G543">
        <v>303</v>
      </c>
      <c r="H543" t="s">
        <v>398</v>
      </c>
      <c r="I543" t="s">
        <v>444</v>
      </c>
      <c r="J543" t="s">
        <v>444</v>
      </c>
      <c r="K543" t="s">
        <v>444</v>
      </c>
      <c r="L543" t="s">
        <v>444</v>
      </c>
      <c r="M543" t="s">
        <v>444</v>
      </c>
    </row>
    <row r="544" spans="1:13" hidden="1" x14ac:dyDescent="0.35">
      <c r="A544" s="45">
        <v>46053</v>
      </c>
      <c r="B544" t="s">
        <v>51</v>
      </c>
      <c r="C544" t="s">
        <v>402</v>
      </c>
      <c r="D544" t="s">
        <v>58</v>
      </c>
      <c r="E544" t="s">
        <v>58</v>
      </c>
      <c r="F544" t="s">
        <v>29</v>
      </c>
      <c r="G544">
        <v>303</v>
      </c>
      <c r="H544" t="s">
        <v>398</v>
      </c>
      <c r="I544" t="s">
        <v>444</v>
      </c>
      <c r="J544" t="s">
        <v>444</v>
      </c>
      <c r="K544" t="s">
        <v>444</v>
      </c>
      <c r="L544" t="s">
        <v>444</v>
      </c>
      <c r="M544" t="s">
        <v>444</v>
      </c>
    </row>
    <row r="545" spans="1:13" hidden="1" x14ac:dyDescent="0.35">
      <c r="A545" s="45">
        <v>46053</v>
      </c>
      <c r="B545" t="s">
        <v>51</v>
      </c>
      <c r="C545" t="s">
        <v>26</v>
      </c>
      <c r="D545" t="s">
        <v>58</v>
      </c>
      <c r="E545" t="s">
        <v>58</v>
      </c>
      <c r="F545" t="s">
        <v>29</v>
      </c>
      <c r="G545">
        <v>303</v>
      </c>
      <c r="H545" t="s">
        <v>398</v>
      </c>
      <c r="I545" t="s">
        <v>444</v>
      </c>
      <c r="J545" t="s">
        <v>444</v>
      </c>
      <c r="K545" t="s">
        <v>444</v>
      </c>
      <c r="L545" t="s">
        <v>444</v>
      </c>
      <c r="M545" t="s">
        <v>444</v>
      </c>
    </row>
    <row r="546" spans="1:13" hidden="1" x14ac:dyDescent="0.35">
      <c r="A546" s="45">
        <v>46053</v>
      </c>
      <c r="B546" t="s">
        <v>51</v>
      </c>
      <c r="C546" t="s">
        <v>42</v>
      </c>
      <c r="D546" t="s">
        <v>58</v>
      </c>
      <c r="E546" t="s">
        <v>58</v>
      </c>
      <c r="F546" t="s">
        <v>29</v>
      </c>
      <c r="G546">
        <v>303</v>
      </c>
      <c r="H546" t="s">
        <v>398</v>
      </c>
      <c r="I546" t="s">
        <v>444</v>
      </c>
      <c r="J546" t="s">
        <v>444</v>
      </c>
      <c r="K546" t="s">
        <v>444</v>
      </c>
      <c r="L546" t="s">
        <v>444</v>
      </c>
      <c r="M546" t="s">
        <v>444</v>
      </c>
    </row>
    <row r="547" spans="1:13" hidden="1" x14ac:dyDescent="0.35">
      <c r="A547" s="45">
        <v>46053</v>
      </c>
      <c r="B547" t="s">
        <v>51</v>
      </c>
      <c r="C547" t="s">
        <v>18</v>
      </c>
      <c r="D547" t="s">
        <v>58</v>
      </c>
      <c r="E547" t="s">
        <v>58</v>
      </c>
      <c r="F547" t="s">
        <v>29</v>
      </c>
      <c r="G547">
        <v>303</v>
      </c>
      <c r="H547" t="s">
        <v>398</v>
      </c>
      <c r="I547" t="s">
        <v>422</v>
      </c>
      <c r="J547" t="s">
        <v>422</v>
      </c>
      <c r="K547" t="s">
        <v>444</v>
      </c>
      <c r="L547" t="s">
        <v>422</v>
      </c>
      <c r="M547" t="s">
        <v>444</v>
      </c>
    </row>
    <row r="548" spans="1:13" hidden="1" x14ac:dyDescent="0.35">
      <c r="A548" s="45">
        <v>46053</v>
      </c>
      <c r="B548" t="s">
        <v>51</v>
      </c>
      <c r="C548" t="s">
        <v>48</v>
      </c>
      <c r="D548" t="s">
        <v>58</v>
      </c>
      <c r="E548" t="s">
        <v>58</v>
      </c>
      <c r="F548" t="s">
        <v>29</v>
      </c>
      <c r="G548">
        <v>303</v>
      </c>
      <c r="H548" t="s">
        <v>398</v>
      </c>
      <c r="I548" t="s">
        <v>444</v>
      </c>
      <c r="J548" t="s">
        <v>444</v>
      </c>
      <c r="K548" t="s">
        <v>444</v>
      </c>
      <c r="L548" t="s">
        <v>444</v>
      </c>
      <c r="M548" t="s">
        <v>444</v>
      </c>
    </row>
    <row r="549" spans="1:13" hidden="1" x14ac:dyDescent="0.35">
      <c r="A549" s="45">
        <v>46053</v>
      </c>
      <c r="B549" t="s">
        <v>51</v>
      </c>
      <c r="C549" t="s">
        <v>46</v>
      </c>
      <c r="D549" t="s">
        <v>58</v>
      </c>
      <c r="E549" t="s">
        <v>58</v>
      </c>
      <c r="F549" t="s">
        <v>29</v>
      </c>
      <c r="G549">
        <v>304</v>
      </c>
      <c r="H549" t="s">
        <v>399</v>
      </c>
      <c r="I549" t="s">
        <v>422</v>
      </c>
      <c r="J549" t="s">
        <v>422</v>
      </c>
      <c r="K549" t="s">
        <v>444</v>
      </c>
      <c r="L549" t="s">
        <v>444</v>
      </c>
      <c r="M549" t="s">
        <v>444</v>
      </c>
    </row>
    <row r="550" spans="1:13" hidden="1" x14ac:dyDescent="0.35">
      <c r="A550" s="45">
        <v>46053</v>
      </c>
      <c r="B550" t="s">
        <v>51</v>
      </c>
      <c r="C550" t="s">
        <v>47</v>
      </c>
      <c r="D550" t="s">
        <v>58</v>
      </c>
      <c r="E550" t="s">
        <v>58</v>
      </c>
      <c r="F550" t="s">
        <v>29</v>
      </c>
      <c r="G550">
        <v>304</v>
      </c>
      <c r="H550" t="s">
        <v>399</v>
      </c>
      <c r="I550" s="38" t="s">
        <v>444</v>
      </c>
      <c r="J550" s="38" t="s">
        <v>444</v>
      </c>
      <c r="K550" s="38" t="s">
        <v>444</v>
      </c>
      <c r="L550" s="38" t="s">
        <v>444</v>
      </c>
      <c r="M550" s="38" t="s">
        <v>444</v>
      </c>
    </row>
    <row r="551" spans="1:13" hidden="1" x14ac:dyDescent="0.35">
      <c r="A551" s="45">
        <v>46053</v>
      </c>
      <c r="B551" t="s">
        <v>51</v>
      </c>
      <c r="C551" t="s">
        <v>402</v>
      </c>
      <c r="D551" t="s">
        <v>58</v>
      </c>
      <c r="E551" t="s">
        <v>58</v>
      </c>
      <c r="F551" t="s">
        <v>29</v>
      </c>
      <c r="G551">
        <v>304</v>
      </c>
      <c r="H551" t="s">
        <v>399</v>
      </c>
      <c r="I551" s="38" t="s">
        <v>444</v>
      </c>
      <c r="J551" s="38" t="s">
        <v>444</v>
      </c>
      <c r="K551" t="s">
        <v>444</v>
      </c>
      <c r="L551" t="s">
        <v>444</v>
      </c>
      <c r="M551" t="s">
        <v>444</v>
      </c>
    </row>
    <row r="552" spans="1:13" hidden="1" x14ac:dyDescent="0.35">
      <c r="A552" s="45">
        <v>46053</v>
      </c>
      <c r="B552" t="s">
        <v>51</v>
      </c>
      <c r="C552" t="s">
        <v>26</v>
      </c>
      <c r="D552" t="s">
        <v>58</v>
      </c>
      <c r="E552" t="s">
        <v>58</v>
      </c>
      <c r="F552" t="s">
        <v>29</v>
      </c>
      <c r="G552">
        <v>304</v>
      </c>
      <c r="H552" t="s">
        <v>399</v>
      </c>
      <c r="I552" s="38" t="s">
        <v>444</v>
      </c>
      <c r="J552" s="38" t="s">
        <v>444</v>
      </c>
      <c r="K552" t="s">
        <v>444</v>
      </c>
      <c r="L552" t="s">
        <v>444</v>
      </c>
      <c r="M552" t="s">
        <v>444</v>
      </c>
    </row>
    <row r="553" spans="1:13" hidden="1" x14ac:dyDescent="0.35">
      <c r="A553" s="45">
        <v>46053</v>
      </c>
      <c r="B553" t="s">
        <v>51</v>
      </c>
      <c r="C553" t="s">
        <v>42</v>
      </c>
      <c r="D553" t="s">
        <v>58</v>
      </c>
      <c r="E553" t="s">
        <v>58</v>
      </c>
      <c r="F553" t="s">
        <v>29</v>
      </c>
      <c r="G553">
        <v>304</v>
      </c>
      <c r="H553" t="s">
        <v>399</v>
      </c>
      <c r="I553" t="s">
        <v>444</v>
      </c>
      <c r="J553" t="s">
        <v>444</v>
      </c>
      <c r="K553" t="s">
        <v>444</v>
      </c>
      <c r="L553" t="s">
        <v>444</v>
      </c>
      <c r="M553" t="s">
        <v>444</v>
      </c>
    </row>
    <row r="554" spans="1:13" hidden="1" x14ac:dyDescent="0.35">
      <c r="A554" s="45">
        <v>46053</v>
      </c>
      <c r="B554" t="s">
        <v>51</v>
      </c>
      <c r="C554" t="s">
        <v>18</v>
      </c>
      <c r="D554" t="s">
        <v>58</v>
      </c>
      <c r="E554" t="s">
        <v>58</v>
      </c>
      <c r="F554" t="s">
        <v>29</v>
      </c>
      <c r="G554">
        <v>304</v>
      </c>
      <c r="H554" t="s">
        <v>399</v>
      </c>
      <c r="I554" s="38" t="s">
        <v>422</v>
      </c>
      <c r="J554" s="38" t="s">
        <v>422</v>
      </c>
      <c r="K554" s="37" t="s">
        <v>444</v>
      </c>
      <c r="L554" t="s">
        <v>444</v>
      </c>
      <c r="M554" t="s">
        <v>444</v>
      </c>
    </row>
    <row r="555" spans="1:13" hidden="1" x14ac:dyDescent="0.35">
      <c r="A555" s="45">
        <v>46053</v>
      </c>
      <c r="B555" t="s">
        <v>51</v>
      </c>
      <c r="C555" t="s">
        <v>48</v>
      </c>
      <c r="D555" t="s">
        <v>58</v>
      </c>
      <c r="E555" t="s">
        <v>58</v>
      </c>
      <c r="F555" t="s">
        <v>29</v>
      </c>
      <c r="G555">
        <v>304</v>
      </c>
      <c r="H555" t="s">
        <v>399</v>
      </c>
      <c r="I555" s="38" t="s">
        <v>444</v>
      </c>
      <c r="J555" s="38" t="s">
        <v>444</v>
      </c>
      <c r="K555" s="38" t="s">
        <v>444</v>
      </c>
      <c r="L555" s="38" t="s">
        <v>444</v>
      </c>
      <c r="M555" s="38" t="s">
        <v>444</v>
      </c>
    </row>
    <row r="556" spans="1:13" hidden="1" x14ac:dyDescent="0.35">
      <c r="A556" s="45">
        <v>46053</v>
      </c>
      <c r="B556" t="s">
        <v>51</v>
      </c>
      <c r="C556" t="s">
        <v>46</v>
      </c>
      <c r="D556" t="s">
        <v>58</v>
      </c>
      <c r="E556" t="s">
        <v>58</v>
      </c>
      <c r="F556" t="s">
        <v>29</v>
      </c>
      <c r="G556">
        <v>305</v>
      </c>
      <c r="H556" t="s">
        <v>400</v>
      </c>
      <c r="I556" s="38" t="s">
        <v>596</v>
      </c>
      <c r="J556" s="38" t="s">
        <v>596</v>
      </c>
      <c r="K556" t="s">
        <v>444</v>
      </c>
      <c r="L556" s="38" t="s">
        <v>422</v>
      </c>
      <c r="M556" t="s">
        <v>422</v>
      </c>
    </row>
    <row r="557" spans="1:13" hidden="1" x14ac:dyDescent="0.35">
      <c r="A557" s="45">
        <v>46053</v>
      </c>
      <c r="B557" t="s">
        <v>51</v>
      </c>
      <c r="C557" t="s">
        <v>47</v>
      </c>
      <c r="D557" t="s">
        <v>58</v>
      </c>
      <c r="E557" t="s">
        <v>58</v>
      </c>
      <c r="F557" t="s">
        <v>29</v>
      </c>
      <c r="G557">
        <v>305</v>
      </c>
      <c r="H557" t="s">
        <v>400</v>
      </c>
      <c r="I557" s="38" t="s">
        <v>444</v>
      </c>
      <c r="J557" s="38" t="s">
        <v>444</v>
      </c>
      <c r="K557" t="s">
        <v>444</v>
      </c>
      <c r="L557" t="s">
        <v>444</v>
      </c>
      <c r="M557" t="s">
        <v>444</v>
      </c>
    </row>
    <row r="558" spans="1:13" hidden="1" x14ac:dyDescent="0.35">
      <c r="A558" s="45">
        <v>46053</v>
      </c>
      <c r="B558" t="s">
        <v>51</v>
      </c>
      <c r="C558" t="s">
        <v>402</v>
      </c>
      <c r="D558" t="s">
        <v>58</v>
      </c>
      <c r="E558" t="s">
        <v>58</v>
      </c>
      <c r="F558" t="s">
        <v>29</v>
      </c>
      <c r="G558">
        <v>305</v>
      </c>
      <c r="H558" t="s">
        <v>400</v>
      </c>
      <c r="I558" t="s">
        <v>444</v>
      </c>
      <c r="J558" t="s">
        <v>444</v>
      </c>
      <c r="K558" t="s">
        <v>444</v>
      </c>
      <c r="L558" t="s">
        <v>444</v>
      </c>
      <c r="M558" t="s">
        <v>444</v>
      </c>
    </row>
    <row r="559" spans="1:13" hidden="1" x14ac:dyDescent="0.35">
      <c r="A559" s="45">
        <v>46053</v>
      </c>
      <c r="B559" t="s">
        <v>51</v>
      </c>
      <c r="C559" t="s">
        <v>26</v>
      </c>
      <c r="D559" t="s">
        <v>58</v>
      </c>
      <c r="E559" t="s">
        <v>58</v>
      </c>
      <c r="F559" t="s">
        <v>29</v>
      </c>
      <c r="G559">
        <v>305</v>
      </c>
      <c r="H559" t="s">
        <v>400</v>
      </c>
      <c r="I559" t="s">
        <v>444</v>
      </c>
      <c r="J559" t="s">
        <v>444</v>
      </c>
      <c r="K559" t="s">
        <v>444</v>
      </c>
      <c r="L559" t="s">
        <v>444</v>
      </c>
      <c r="M559" t="s">
        <v>444</v>
      </c>
    </row>
    <row r="560" spans="1:13" hidden="1" x14ac:dyDescent="0.35">
      <c r="A560" s="45">
        <v>46053</v>
      </c>
      <c r="B560" t="s">
        <v>51</v>
      </c>
      <c r="C560" t="s">
        <v>42</v>
      </c>
      <c r="D560" t="s">
        <v>58</v>
      </c>
      <c r="E560" t="s">
        <v>58</v>
      </c>
      <c r="F560" t="s">
        <v>29</v>
      </c>
      <c r="G560">
        <v>305</v>
      </c>
      <c r="H560" t="s">
        <v>400</v>
      </c>
      <c r="I560" t="s">
        <v>422</v>
      </c>
      <c r="J560" t="s">
        <v>422</v>
      </c>
      <c r="K560" t="s">
        <v>444</v>
      </c>
      <c r="L560" t="s">
        <v>444</v>
      </c>
      <c r="M560" t="s">
        <v>444</v>
      </c>
    </row>
    <row r="561" spans="1:13" hidden="1" x14ac:dyDescent="0.35">
      <c r="A561" s="45">
        <v>46053</v>
      </c>
      <c r="B561" t="s">
        <v>51</v>
      </c>
      <c r="C561" t="s">
        <v>18</v>
      </c>
      <c r="D561" t="s">
        <v>58</v>
      </c>
      <c r="E561" t="s">
        <v>58</v>
      </c>
      <c r="F561" t="s">
        <v>29</v>
      </c>
      <c r="G561">
        <v>305</v>
      </c>
      <c r="H561" t="s">
        <v>400</v>
      </c>
      <c r="I561" t="s">
        <v>814</v>
      </c>
      <c r="J561" t="s">
        <v>814</v>
      </c>
      <c r="K561" t="s">
        <v>444</v>
      </c>
      <c r="L561" t="s">
        <v>422</v>
      </c>
      <c r="M561" t="s">
        <v>422</v>
      </c>
    </row>
    <row r="562" spans="1:13" hidden="1" x14ac:dyDescent="0.35">
      <c r="A562" s="45">
        <v>46053</v>
      </c>
      <c r="B562" t="s">
        <v>51</v>
      </c>
      <c r="C562" t="s">
        <v>48</v>
      </c>
      <c r="D562" t="s">
        <v>58</v>
      </c>
      <c r="E562" t="s">
        <v>58</v>
      </c>
      <c r="F562" t="s">
        <v>29</v>
      </c>
      <c r="G562">
        <v>305</v>
      </c>
      <c r="H562" t="s">
        <v>400</v>
      </c>
      <c r="I562" s="38" t="s">
        <v>422</v>
      </c>
      <c r="J562" s="38" t="s">
        <v>422</v>
      </c>
      <c r="K562" t="s">
        <v>444</v>
      </c>
      <c r="L562" t="s">
        <v>444</v>
      </c>
      <c r="M562" t="s">
        <v>444</v>
      </c>
    </row>
    <row r="563" spans="1:13" hidden="1" x14ac:dyDescent="0.35">
      <c r="A563" s="45">
        <v>46053</v>
      </c>
      <c r="B563" t="s">
        <v>51</v>
      </c>
      <c r="C563" t="s">
        <v>46</v>
      </c>
      <c r="D563" t="s">
        <v>58</v>
      </c>
      <c r="E563" t="s">
        <v>58</v>
      </c>
      <c r="F563" t="s">
        <v>29</v>
      </c>
      <c r="G563">
        <v>306</v>
      </c>
      <c r="H563" t="s">
        <v>58</v>
      </c>
      <c r="I563" t="s">
        <v>783</v>
      </c>
      <c r="J563" t="s">
        <v>785</v>
      </c>
      <c r="K563" t="s">
        <v>863</v>
      </c>
      <c r="L563" t="s">
        <v>864</v>
      </c>
      <c r="M563" t="s">
        <v>521</v>
      </c>
    </row>
    <row r="564" spans="1:13" hidden="1" x14ac:dyDescent="0.35">
      <c r="A564" s="45">
        <v>46053</v>
      </c>
      <c r="B564" t="s">
        <v>51</v>
      </c>
      <c r="C564" t="s">
        <v>47</v>
      </c>
      <c r="D564" t="s">
        <v>58</v>
      </c>
      <c r="E564" t="s">
        <v>58</v>
      </c>
      <c r="F564" t="s">
        <v>29</v>
      </c>
      <c r="G564">
        <v>306</v>
      </c>
      <c r="H564" t="s">
        <v>58</v>
      </c>
      <c r="I564" t="s">
        <v>650</v>
      </c>
      <c r="J564" t="s">
        <v>657</v>
      </c>
      <c r="K564" t="s">
        <v>422</v>
      </c>
      <c r="L564" t="s">
        <v>865</v>
      </c>
      <c r="M564" t="s">
        <v>444</v>
      </c>
    </row>
    <row r="565" spans="1:13" hidden="1" x14ac:dyDescent="0.35">
      <c r="A565" s="45">
        <v>46053</v>
      </c>
      <c r="B565" t="s">
        <v>51</v>
      </c>
      <c r="C565" t="s">
        <v>402</v>
      </c>
      <c r="D565" t="s">
        <v>58</v>
      </c>
      <c r="E565" t="s">
        <v>58</v>
      </c>
      <c r="F565" t="s">
        <v>29</v>
      </c>
      <c r="G565">
        <v>306</v>
      </c>
      <c r="H565" t="s">
        <v>58</v>
      </c>
      <c r="I565" t="s">
        <v>866</v>
      </c>
      <c r="J565" t="s">
        <v>867</v>
      </c>
      <c r="K565" t="s">
        <v>422</v>
      </c>
      <c r="L565" t="s">
        <v>422</v>
      </c>
      <c r="M565" t="s">
        <v>444</v>
      </c>
    </row>
    <row r="566" spans="1:13" hidden="1" x14ac:dyDescent="0.35">
      <c r="A566" s="45">
        <v>46053</v>
      </c>
      <c r="B566" t="s">
        <v>51</v>
      </c>
      <c r="C566" t="s">
        <v>26</v>
      </c>
      <c r="D566" t="s">
        <v>58</v>
      </c>
      <c r="E566" t="s">
        <v>58</v>
      </c>
      <c r="F566" t="s">
        <v>29</v>
      </c>
      <c r="G566">
        <v>306</v>
      </c>
      <c r="H566" t="s">
        <v>58</v>
      </c>
      <c r="I566" t="s">
        <v>868</v>
      </c>
      <c r="J566" t="s">
        <v>431</v>
      </c>
      <c r="K566" t="s">
        <v>422</v>
      </c>
      <c r="L566" t="s">
        <v>422</v>
      </c>
      <c r="M566" t="s">
        <v>444</v>
      </c>
    </row>
    <row r="567" spans="1:13" hidden="1" x14ac:dyDescent="0.35">
      <c r="A567" s="45">
        <v>46053</v>
      </c>
      <c r="B567" t="s">
        <v>51</v>
      </c>
      <c r="C567" t="s">
        <v>42</v>
      </c>
      <c r="D567" t="s">
        <v>58</v>
      </c>
      <c r="E567" t="s">
        <v>58</v>
      </c>
      <c r="F567" t="s">
        <v>29</v>
      </c>
      <c r="G567">
        <v>306</v>
      </c>
      <c r="H567" t="s">
        <v>58</v>
      </c>
      <c r="I567" t="s">
        <v>827</v>
      </c>
      <c r="J567" t="s">
        <v>554</v>
      </c>
      <c r="K567" t="s">
        <v>869</v>
      </c>
      <c r="L567" t="s">
        <v>870</v>
      </c>
      <c r="M567" t="s">
        <v>421</v>
      </c>
    </row>
    <row r="568" spans="1:13" hidden="1" x14ac:dyDescent="0.35">
      <c r="A568" s="45">
        <v>46053</v>
      </c>
      <c r="B568" t="s">
        <v>51</v>
      </c>
      <c r="C568" t="s">
        <v>18</v>
      </c>
      <c r="D568" t="s">
        <v>58</v>
      </c>
      <c r="E568" t="s">
        <v>58</v>
      </c>
      <c r="F568" t="s">
        <v>29</v>
      </c>
      <c r="G568">
        <v>306</v>
      </c>
      <c r="H568" t="s">
        <v>58</v>
      </c>
      <c r="I568" t="s">
        <v>871</v>
      </c>
      <c r="J568" t="s">
        <v>492</v>
      </c>
      <c r="K568" t="s">
        <v>872</v>
      </c>
      <c r="L568" t="s">
        <v>873</v>
      </c>
      <c r="M568" t="s">
        <v>528</v>
      </c>
    </row>
    <row r="569" spans="1:13" hidden="1" x14ac:dyDescent="0.35">
      <c r="A569" s="45">
        <v>46053</v>
      </c>
      <c r="B569" t="s">
        <v>51</v>
      </c>
      <c r="C569" t="s">
        <v>48</v>
      </c>
      <c r="D569" t="s">
        <v>58</v>
      </c>
      <c r="E569" t="s">
        <v>58</v>
      </c>
      <c r="F569" t="s">
        <v>29</v>
      </c>
      <c r="G569">
        <v>306</v>
      </c>
      <c r="H569" t="s">
        <v>58</v>
      </c>
      <c r="I569" t="s">
        <v>425</v>
      </c>
      <c r="J569" t="s">
        <v>874</v>
      </c>
      <c r="K569" t="s">
        <v>875</v>
      </c>
      <c r="L569" t="s">
        <v>876</v>
      </c>
      <c r="M569" t="s">
        <v>422</v>
      </c>
    </row>
    <row r="570" spans="1:13" hidden="1" x14ac:dyDescent="0.35">
      <c r="A570" s="45">
        <v>46053</v>
      </c>
      <c r="B570" t="s">
        <v>51</v>
      </c>
      <c r="C570" t="s">
        <v>46</v>
      </c>
      <c r="D570" t="s">
        <v>58</v>
      </c>
      <c r="E570" t="s">
        <v>58</v>
      </c>
      <c r="F570" t="s">
        <v>29</v>
      </c>
      <c r="G570">
        <v>307</v>
      </c>
      <c r="H570" t="s">
        <v>401</v>
      </c>
      <c r="I570" t="s">
        <v>422</v>
      </c>
      <c r="J570" t="s">
        <v>422</v>
      </c>
      <c r="K570" t="s">
        <v>422</v>
      </c>
      <c r="L570" t="s">
        <v>444</v>
      </c>
      <c r="M570" t="s">
        <v>444</v>
      </c>
    </row>
    <row r="571" spans="1:13" hidden="1" x14ac:dyDescent="0.35">
      <c r="A571" s="45">
        <v>46053</v>
      </c>
      <c r="B571" t="s">
        <v>51</v>
      </c>
      <c r="C571" t="s">
        <v>47</v>
      </c>
      <c r="D571" t="s">
        <v>58</v>
      </c>
      <c r="E571" t="s">
        <v>58</v>
      </c>
      <c r="F571" t="s">
        <v>29</v>
      </c>
      <c r="G571">
        <v>307</v>
      </c>
      <c r="H571" t="s">
        <v>401</v>
      </c>
      <c r="I571" t="s">
        <v>444</v>
      </c>
      <c r="J571" t="s">
        <v>444</v>
      </c>
      <c r="K571" t="s">
        <v>444</v>
      </c>
      <c r="L571" t="s">
        <v>444</v>
      </c>
      <c r="M571" t="s">
        <v>444</v>
      </c>
    </row>
    <row r="572" spans="1:13" hidden="1" x14ac:dyDescent="0.35">
      <c r="A572" s="45">
        <v>46053</v>
      </c>
      <c r="B572" t="s">
        <v>51</v>
      </c>
      <c r="C572" t="s">
        <v>402</v>
      </c>
      <c r="D572" t="s">
        <v>58</v>
      </c>
      <c r="E572" t="s">
        <v>58</v>
      </c>
      <c r="F572" t="s">
        <v>29</v>
      </c>
      <c r="G572">
        <v>307</v>
      </c>
      <c r="H572" t="s">
        <v>401</v>
      </c>
      <c r="I572" t="s">
        <v>444</v>
      </c>
      <c r="J572" t="s">
        <v>444</v>
      </c>
      <c r="K572" t="s">
        <v>444</v>
      </c>
      <c r="L572" t="s">
        <v>444</v>
      </c>
      <c r="M572" t="s">
        <v>444</v>
      </c>
    </row>
    <row r="573" spans="1:13" hidden="1" x14ac:dyDescent="0.35">
      <c r="A573" s="45">
        <v>46053</v>
      </c>
      <c r="B573" t="s">
        <v>51</v>
      </c>
      <c r="C573" t="s">
        <v>26</v>
      </c>
      <c r="D573" t="s">
        <v>58</v>
      </c>
      <c r="E573" t="s">
        <v>58</v>
      </c>
      <c r="F573" t="s">
        <v>29</v>
      </c>
      <c r="G573">
        <v>307</v>
      </c>
      <c r="H573" t="s">
        <v>401</v>
      </c>
      <c r="I573" t="s">
        <v>444</v>
      </c>
      <c r="J573" t="s">
        <v>444</v>
      </c>
      <c r="K573" t="s">
        <v>444</v>
      </c>
      <c r="L573" t="s">
        <v>444</v>
      </c>
      <c r="M573" t="s">
        <v>444</v>
      </c>
    </row>
    <row r="574" spans="1:13" hidden="1" x14ac:dyDescent="0.35">
      <c r="A574" s="45">
        <v>46053</v>
      </c>
      <c r="B574" t="s">
        <v>51</v>
      </c>
      <c r="C574" t="s">
        <v>42</v>
      </c>
      <c r="D574" t="s">
        <v>58</v>
      </c>
      <c r="E574" t="s">
        <v>58</v>
      </c>
      <c r="F574" t="s">
        <v>29</v>
      </c>
      <c r="G574">
        <v>307</v>
      </c>
      <c r="H574" t="s">
        <v>401</v>
      </c>
      <c r="I574" t="s">
        <v>444</v>
      </c>
      <c r="J574" t="s">
        <v>444</v>
      </c>
      <c r="K574" t="s">
        <v>444</v>
      </c>
      <c r="L574" t="s">
        <v>444</v>
      </c>
      <c r="M574" t="s">
        <v>444</v>
      </c>
    </row>
    <row r="575" spans="1:13" hidden="1" x14ac:dyDescent="0.35">
      <c r="A575" s="45">
        <v>46053</v>
      </c>
      <c r="B575" t="s">
        <v>51</v>
      </c>
      <c r="C575" t="s">
        <v>18</v>
      </c>
      <c r="D575" t="s">
        <v>58</v>
      </c>
      <c r="E575" t="s">
        <v>58</v>
      </c>
      <c r="F575" t="s">
        <v>29</v>
      </c>
      <c r="G575">
        <v>307</v>
      </c>
      <c r="H575" t="s">
        <v>401</v>
      </c>
      <c r="I575" t="s">
        <v>422</v>
      </c>
      <c r="J575" t="s">
        <v>422</v>
      </c>
      <c r="K575" t="s">
        <v>422</v>
      </c>
      <c r="L575" t="s">
        <v>444</v>
      </c>
      <c r="M575" t="s">
        <v>444</v>
      </c>
    </row>
    <row r="576" spans="1:13" hidden="1" x14ac:dyDescent="0.35">
      <c r="A576" s="45">
        <v>46053</v>
      </c>
      <c r="B576" t="s">
        <v>51</v>
      </c>
      <c r="C576" t="s">
        <v>48</v>
      </c>
      <c r="D576" t="s">
        <v>58</v>
      </c>
      <c r="E576" t="s">
        <v>58</v>
      </c>
      <c r="F576" t="s">
        <v>29</v>
      </c>
      <c r="G576">
        <v>307</v>
      </c>
      <c r="H576" t="s">
        <v>401</v>
      </c>
      <c r="I576" t="s">
        <v>422</v>
      </c>
      <c r="J576" t="s">
        <v>422</v>
      </c>
      <c r="K576" t="s">
        <v>444</v>
      </c>
      <c r="L576" t="s">
        <v>444</v>
      </c>
      <c r="M576" t="s">
        <v>444</v>
      </c>
    </row>
    <row r="577" spans="1:13" hidden="1" x14ac:dyDescent="0.35">
      <c r="A577" s="45">
        <v>46053</v>
      </c>
      <c r="B577" t="s">
        <v>51</v>
      </c>
      <c r="C577" t="s">
        <v>46</v>
      </c>
      <c r="D577" t="s">
        <v>58</v>
      </c>
      <c r="E577" t="s">
        <v>58</v>
      </c>
      <c r="F577" t="s">
        <v>29</v>
      </c>
      <c r="G577">
        <v>308</v>
      </c>
      <c r="H577" t="s">
        <v>60</v>
      </c>
      <c r="I577" t="s">
        <v>877</v>
      </c>
      <c r="J577" t="s">
        <v>442</v>
      </c>
      <c r="K577" t="s">
        <v>744</v>
      </c>
      <c r="L577" t="s">
        <v>878</v>
      </c>
      <c r="M577" t="s">
        <v>422</v>
      </c>
    </row>
    <row r="578" spans="1:13" hidden="1" x14ac:dyDescent="0.35">
      <c r="A578" s="45">
        <v>46053</v>
      </c>
      <c r="B578" t="s">
        <v>51</v>
      </c>
      <c r="C578" t="s">
        <v>47</v>
      </c>
      <c r="D578" t="s">
        <v>58</v>
      </c>
      <c r="E578" t="s">
        <v>58</v>
      </c>
      <c r="F578" t="s">
        <v>29</v>
      </c>
      <c r="G578">
        <v>308</v>
      </c>
      <c r="H578" t="s">
        <v>60</v>
      </c>
      <c r="I578" t="s">
        <v>651</v>
      </c>
      <c r="J578" t="s">
        <v>728</v>
      </c>
      <c r="K578" t="s">
        <v>422</v>
      </c>
      <c r="L578" t="s">
        <v>879</v>
      </c>
      <c r="M578" t="s">
        <v>444</v>
      </c>
    </row>
    <row r="579" spans="1:13" hidden="1" x14ac:dyDescent="0.35">
      <c r="A579" s="45">
        <v>46053</v>
      </c>
      <c r="B579" t="s">
        <v>51</v>
      </c>
      <c r="C579" t="s">
        <v>402</v>
      </c>
      <c r="D579" t="s">
        <v>58</v>
      </c>
      <c r="E579" t="s">
        <v>58</v>
      </c>
      <c r="F579" t="s">
        <v>29</v>
      </c>
      <c r="G579">
        <v>308</v>
      </c>
      <c r="H579" t="s">
        <v>60</v>
      </c>
      <c r="I579" t="s">
        <v>422</v>
      </c>
      <c r="J579" t="s">
        <v>422</v>
      </c>
      <c r="K579" t="s">
        <v>444</v>
      </c>
      <c r="L579" t="s">
        <v>422</v>
      </c>
      <c r="M579" t="s">
        <v>444</v>
      </c>
    </row>
    <row r="580" spans="1:13" hidden="1" x14ac:dyDescent="0.35">
      <c r="A580" s="45">
        <v>46053</v>
      </c>
      <c r="B580" t="s">
        <v>51</v>
      </c>
      <c r="C580" t="s">
        <v>26</v>
      </c>
      <c r="D580" t="s">
        <v>58</v>
      </c>
      <c r="E580" t="s">
        <v>58</v>
      </c>
      <c r="F580" t="s">
        <v>29</v>
      </c>
      <c r="G580">
        <v>308</v>
      </c>
      <c r="H580" t="s">
        <v>60</v>
      </c>
      <c r="I580" t="s">
        <v>422</v>
      </c>
      <c r="J580" t="s">
        <v>422</v>
      </c>
      <c r="K580" t="s">
        <v>444</v>
      </c>
      <c r="L580" t="s">
        <v>444</v>
      </c>
      <c r="M580" t="s">
        <v>444</v>
      </c>
    </row>
    <row r="581" spans="1:13" hidden="1" x14ac:dyDescent="0.35">
      <c r="A581" s="45">
        <v>46053</v>
      </c>
      <c r="B581" t="s">
        <v>51</v>
      </c>
      <c r="C581" t="s">
        <v>42</v>
      </c>
      <c r="D581" t="s">
        <v>58</v>
      </c>
      <c r="E581" t="s">
        <v>58</v>
      </c>
      <c r="F581" t="s">
        <v>29</v>
      </c>
      <c r="G581">
        <v>308</v>
      </c>
      <c r="H581" t="s">
        <v>60</v>
      </c>
      <c r="I581" t="s">
        <v>763</v>
      </c>
      <c r="J581" t="s">
        <v>722</v>
      </c>
      <c r="K581" t="s">
        <v>422</v>
      </c>
      <c r="L581" t="s">
        <v>422</v>
      </c>
      <c r="M581" t="s">
        <v>444</v>
      </c>
    </row>
    <row r="582" spans="1:13" hidden="1" x14ac:dyDescent="0.35">
      <c r="A582" s="45">
        <v>46053</v>
      </c>
      <c r="B582" t="s">
        <v>51</v>
      </c>
      <c r="C582" t="s">
        <v>18</v>
      </c>
      <c r="D582" t="s">
        <v>58</v>
      </c>
      <c r="E582" t="s">
        <v>58</v>
      </c>
      <c r="F582" t="s">
        <v>29</v>
      </c>
      <c r="G582">
        <v>308</v>
      </c>
      <c r="H582" t="s">
        <v>60</v>
      </c>
      <c r="I582" t="s">
        <v>880</v>
      </c>
      <c r="J582" t="s">
        <v>881</v>
      </c>
      <c r="K582" t="s">
        <v>882</v>
      </c>
      <c r="L582" t="s">
        <v>883</v>
      </c>
      <c r="M582" t="s">
        <v>422</v>
      </c>
    </row>
    <row r="583" spans="1:13" hidden="1" x14ac:dyDescent="0.35">
      <c r="A583" s="45">
        <v>46053</v>
      </c>
      <c r="B583" t="s">
        <v>51</v>
      </c>
      <c r="C583" t="s">
        <v>48</v>
      </c>
      <c r="D583" t="s">
        <v>58</v>
      </c>
      <c r="E583" t="s">
        <v>58</v>
      </c>
      <c r="F583" t="s">
        <v>29</v>
      </c>
      <c r="G583">
        <v>308</v>
      </c>
      <c r="H583" t="s">
        <v>60</v>
      </c>
      <c r="I583" t="s">
        <v>832</v>
      </c>
      <c r="J583" t="s">
        <v>884</v>
      </c>
      <c r="K583" t="s">
        <v>422</v>
      </c>
      <c r="L583" t="s">
        <v>885</v>
      </c>
      <c r="M583" t="s">
        <v>444</v>
      </c>
    </row>
    <row r="584" spans="1:13" hidden="1" x14ac:dyDescent="0.35">
      <c r="A584" s="45">
        <v>46053</v>
      </c>
      <c r="B584" t="s">
        <v>51</v>
      </c>
      <c r="C584" t="s">
        <v>46</v>
      </c>
      <c r="D584" t="s">
        <v>58</v>
      </c>
      <c r="E584" t="s">
        <v>58</v>
      </c>
      <c r="F584" t="s">
        <v>29</v>
      </c>
      <c r="G584">
        <v>309</v>
      </c>
      <c r="H584" t="s">
        <v>26</v>
      </c>
      <c r="I584" t="s">
        <v>643</v>
      </c>
      <c r="J584" t="s">
        <v>450</v>
      </c>
      <c r="K584" t="s">
        <v>422</v>
      </c>
      <c r="L584" t="s">
        <v>422</v>
      </c>
      <c r="M584" t="s">
        <v>444</v>
      </c>
    </row>
    <row r="585" spans="1:13" hidden="1" x14ac:dyDescent="0.35">
      <c r="A585" s="45">
        <v>46053</v>
      </c>
      <c r="B585" t="s">
        <v>51</v>
      </c>
      <c r="C585" t="s">
        <v>47</v>
      </c>
      <c r="D585" t="s">
        <v>58</v>
      </c>
      <c r="E585" t="s">
        <v>58</v>
      </c>
      <c r="F585" t="s">
        <v>29</v>
      </c>
      <c r="G585">
        <v>309</v>
      </c>
      <c r="H585" t="s">
        <v>26</v>
      </c>
      <c r="I585" t="s">
        <v>444</v>
      </c>
      <c r="J585" t="s">
        <v>444</v>
      </c>
      <c r="K585" t="s">
        <v>444</v>
      </c>
      <c r="L585" t="s">
        <v>444</v>
      </c>
      <c r="M585" t="s">
        <v>444</v>
      </c>
    </row>
    <row r="586" spans="1:13" hidden="1" x14ac:dyDescent="0.35">
      <c r="A586" s="45">
        <v>46053</v>
      </c>
      <c r="B586" t="s">
        <v>51</v>
      </c>
      <c r="C586" t="s">
        <v>402</v>
      </c>
      <c r="D586" t="s">
        <v>58</v>
      </c>
      <c r="E586" t="s">
        <v>58</v>
      </c>
      <c r="F586" t="s">
        <v>29</v>
      </c>
      <c r="G586">
        <v>309</v>
      </c>
      <c r="H586" t="s">
        <v>26</v>
      </c>
      <c r="I586" t="s">
        <v>422</v>
      </c>
      <c r="J586" t="s">
        <v>422</v>
      </c>
      <c r="K586" t="s">
        <v>444</v>
      </c>
      <c r="L586" t="s">
        <v>444</v>
      </c>
      <c r="M586" t="s">
        <v>444</v>
      </c>
    </row>
    <row r="587" spans="1:13" hidden="1" x14ac:dyDescent="0.35">
      <c r="A587" s="45">
        <v>46053</v>
      </c>
      <c r="B587" t="s">
        <v>51</v>
      </c>
      <c r="C587" t="s">
        <v>26</v>
      </c>
      <c r="D587" t="s">
        <v>58</v>
      </c>
      <c r="E587" t="s">
        <v>58</v>
      </c>
      <c r="F587" t="s">
        <v>29</v>
      </c>
      <c r="G587">
        <v>309</v>
      </c>
      <c r="H587" t="s">
        <v>26</v>
      </c>
      <c r="I587" t="s">
        <v>422</v>
      </c>
      <c r="J587" t="s">
        <v>422</v>
      </c>
      <c r="K587" t="s">
        <v>444</v>
      </c>
      <c r="L587" t="s">
        <v>444</v>
      </c>
      <c r="M587" t="s">
        <v>422</v>
      </c>
    </row>
    <row r="588" spans="1:13" hidden="1" x14ac:dyDescent="0.35">
      <c r="A588" s="45">
        <v>46053</v>
      </c>
      <c r="B588" t="s">
        <v>51</v>
      </c>
      <c r="C588" t="s">
        <v>42</v>
      </c>
      <c r="D588" t="s">
        <v>58</v>
      </c>
      <c r="E588" t="s">
        <v>58</v>
      </c>
      <c r="F588" t="s">
        <v>29</v>
      </c>
      <c r="G588">
        <v>309</v>
      </c>
      <c r="H588" t="s">
        <v>26</v>
      </c>
      <c r="I588" t="s">
        <v>422</v>
      </c>
      <c r="J588" t="s">
        <v>444</v>
      </c>
      <c r="K588" t="s">
        <v>422</v>
      </c>
      <c r="L588" t="s">
        <v>444</v>
      </c>
      <c r="M588" t="s">
        <v>444</v>
      </c>
    </row>
    <row r="589" spans="1:13" hidden="1" x14ac:dyDescent="0.35">
      <c r="A589" s="45">
        <v>46053</v>
      </c>
      <c r="B589" t="s">
        <v>51</v>
      </c>
      <c r="C589" t="s">
        <v>18</v>
      </c>
      <c r="D589" t="s">
        <v>58</v>
      </c>
      <c r="E589" t="s">
        <v>58</v>
      </c>
      <c r="F589" t="s">
        <v>29</v>
      </c>
      <c r="G589">
        <v>309</v>
      </c>
      <c r="H589" t="s">
        <v>26</v>
      </c>
      <c r="I589" t="s">
        <v>643</v>
      </c>
      <c r="J589" t="s">
        <v>450</v>
      </c>
      <c r="K589" t="s">
        <v>422</v>
      </c>
      <c r="L589" t="s">
        <v>422</v>
      </c>
      <c r="M589" t="s">
        <v>444</v>
      </c>
    </row>
    <row r="590" spans="1:13" hidden="1" x14ac:dyDescent="0.35">
      <c r="A590" s="45">
        <v>46053</v>
      </c>
      <c r="B590" t="s">
        <v>51</v>
      </c>
      <c r="C590" t="s">
        <v>48</v>
      </c>
      <c r="D590" t="s">
        <v>58</v>
      </c>
      <c r="E590" t="s">
        <v>58</v>
      </c>
      <c r="F590" t="s">
        <v>29</v>
      </c>
      <c r="G590">
        <v>309</v>
      </c>
      <c r="H590" t="s">
        <v>26</v>
      </c>
      <c r="I590" t="s">
        <v>422</v>
      </c>
      <c r="J590" t="s">
        <v>444</v>
      </c>
      <c r="K590" t="s">
        <v>422</v>
      </c>
      <c r="L590" t="s">
        <v>444</v>
      </c>
      <c r="M590" t="s">
        <v>444</v>
      </c>
    </row>
    <row r="591" spans="1:13" hidden="1" x14ac:dyDescent="0.35">
      <c r="A591" s="45">
        <v>46053</v>
      </c>
      <c r="B591" t="s">
        <v>51</v>
      </c>
      <c r="C591" t="s">
        <v>46</v>
      </c>
      <c r="D591" t="s">
        <v>58</v>
      </c>
      <c r="E591" t="s">
        <v>58</v>
      </c>
      <c r="F591" t="s">
        <v>29</v>
      </c>
      <c r="G591">
        <v>999</v>
      </c>
      <c r="H591" t="s">
        <v>27</v>
      </c>
      <c r="I591" t="s">
        <v>530</v>
      </c>
      <c r="J591" t="s">
        <v>531</v>
      </c>
      <c r="K591" t="s">
        <v>532</v>
      </c>
      <c r="L591" t="s">
        <v>533</v>
      </c>
      <c r="M591" t="s">
        <v>512</v>
      </c>
    </row>
    <row r="592" spans="1:13" hidden="1" x14ac:dyDescent="0.35">
      <c r="A592" s="45">
        <v>46053</v>
      </c>
      <c r="B592" t="s">
        <v>51</v>
      </c>
      <c r="C592" t="s">
        <v>47</v>
      </c>
      <c r="D592" t="s">
        <v>58</v>
      </c>
      <c r="E592" t="s">
        <v>58</v>
      </c>
      <c r="F592" t="s">
        <v>29</v>
      </c>
      <c r="G592">
        <v>999</v>
      </c>
      <c r="H592" t="s">
        <v>27</v>
      </c>
      <c r="I592" t="s">
        <v>534</v>
      </c>
      <c r="J592" t="s">
        <v>535</v>
      </c>
      <c r="K592" t="s">
        <v>473</v>
      </c>
      <c r="L592" t="s">
        <v>536</v>
      </c>
      <c r="M592" t="s">
        <v>444</v>
      </c>
    </row>
    <row r="593" spans="1:13" hidden="1" x14ac:dyDescent="0.35">
      <c r="A593" s="45">
        <v>46053</v>
      </c>
      <c r="B593" t="s">
        <v>51</v>
      </c>
      <c r="C593" t="s">
        <v>402</v>
      </c>
      <c r="D593" t="s">
        <v>58</v>
      </c>
      <c r="E593" t="s">
        <v>58</v>
      </c>
      <c r="F593" t="s">
        <v>29</v>
      </c>
      <c r="G593">
        <v>999</v>
      </c>
      <c r="H593" t="s">
        <v>27</v>
      </c>
      <c r="I593" t="s">
        <v>537</v>
      </c>
      <c r="J593" t="s">
        <v>538</v>
      </c>
      <c r="K593" t="s">
        <v>422</v>
      </c>
      <c r="L593" t="s">
        <v>422</v>
      </c>
      <c r="M593" t="s">
        <v>444</v>
      </c>
    </row>
    <row r="594" spans="1:13" hidden="1" x14ac:dyDescent="0.35">
      <c r="A594" s="45">
        <v>46053</v>
      </c>
      <c r="B594" t="s">
        <v>51</v>
      </c>
      <c r="C594" t="s">
        <v>26</v>
      </c>
      <c r="D594" t="s">
        <v>58</v>
      </c>
      <c r="E594" t="s">
        <v>58</v>
      </c>
      <c r="F594" t="s">
        <v>29</v>
      </c>
      <c r="G594">
        <v>999</v>
      </c>
      <c r="H594" t="s">
        <v>27</v>
      </c>
      <c r="I594" t="s">
        <v>539</v>
      </c>
      <c r="J594" t="s">
        <v>540</v>
      </c>
      <c r="K594" t="s">
        <v>422</v>
      </c>
      <c r="L594" t="s">
        <v>422</v>
      </c>
      <c r="M594" t="s">
        <v>422</v>
      </c>
    </row>
    <row r="595" spans="1:13" hidden="1" x14ac:dyDescent="0.35">
      <c r="A595" s="45">
        <v>46053</v>
      </c>
      <c r="B595" t="s">
        <v>51</v>
      </c>
      <c r="C595" t="s">
        <v>42</v>
      </c>
      <c r="D595" t="s">
        <v>58</v>
      </c>
      <c r="E595" t="s">
        <v>58</v>
      </c>
      <c r="F595" t="s">
        <v>29</v>
      </c>
      <c r="G595">
        <v>999</v>
      </c>
      <c r="H595" t="s">
        <v>27</v>
      </c>
      <c r="I595" t="s">
        <v>541</v>
      </c>
      <c r="J595" t="s">
        <v>542</v>
      </c>
      <c r="K595" t="s">
        <v>543</v>
      </c>
      <c r="L595" t="s">
        <v>544</v>
      </c>
      <c r="M595" t="s">
        <v>472</v>
      </c>
    </row>
    <row r="596" spans="1:13" hidden="1" x14ac:dyDescent="0.35">
      <c r="A596" s="45">
        <v>46053</v>
      </c>
      <c r="B596" t="s">
        <v>51</v>
      </c>
      <c r="C596" t="s">
        <v>18</v>
      </c>
      <c r="D596" t="s">
        <v>58</v>
      </c>
      <c r="E596" t="s">
        <v>58</v>
      </c>
      <c r="F596" t="s">
        <v>29</v>
      </c>
      <c r="G596">
        <v>999</v>
      </c>
      <c r="H596" t="s">
        <v>27</v>
      </c>
      <c r="I596" t="s">
        <v>545</v>
      </c>
      <c r="J596" t="s">
        <v>546</v>
      </c>
      <c r="K596" t="s">
        <v>547</v>
      </c>
      <c r="L596" t="s">
        <v>548</v>
      </c>
      <c r="M596" t="s">
        <v>549</v>
      </c>
    </row>
    <row r="597" spans="1:13" hidden="1" x14ac:dyDescent="0.35">
      <c r="A597" s="45">
        <v>46053</v>
      </c>
      <c r="B597" t="s">
        <v>51</v>
      </c>
      <c r="C597" t="s">
        <v>48</v>
      </c>
      <c r="D597" t="s">
        <v>58</v>
      </c>
      <c r="E597" t="s">
        <v>58</v>
      </c>
      <c r="F597" t="s">
        <v>29</v>
      </c>
      <c r="G597">
        <v>999</v>
      </c>
      <c r="H597" t="s">
        <v>27</v>
      </c>
      <c r="I597" t="s">
        <v>550</v>
      </c>
      <c r="J597" t="s">
        <v>551</v>
      </c>
      <c r="K597" t="s">
        <v>506</v>
      </c>
      <c r="L597" t="s">
        <v>502</v>
      </c>
      <c r="M597" t="s">
        <v>422</v>
      </c>
    </row>
    <row r="598" spans="1:13" hidden="1" x14ac:dyDescent="0.35">
      <c r="A598" s="45">
        <v>46053</v>
      </c>
      <c r="B598" t="s">
        <v>51</v>
      </c>
      <c r="C598" t="s">
        <v>46</v>
      </c>
      <c r="D598" t="s">
        <v>58</v>
      </c>
      <c r="E598" t="s">
        <v>58</v>
      </c>
      <c r="F598" t="s">
        <v>33</v>
      </c>
      <c r="G598">
        <v>301</v>
      </c>
      <c r="H598" t="s">
        <v>396</v>
      </c>
      <c r="I598" t="s">
        <v>422</v>
      </c>
      <c r="J598" t="s">
        <v>422</v>
      </c>
      <c r="K598" t="s">
        <v>444</v>
      </c>
      <c r="L598" t="s">
        <v>444</v>
      </c>
      <c r="M598" t="s">
        <v>444</v>
      </c>
    </row>
    <row r="599" spans="1:13" hidden="1" x14ac:dyDescent="0.35">
      <c r="A599" s="45">
        <v>46053</v>
      </c>
      <c r="B599" t="s">
        <v>51</v>
      </c>
      <c r="C599" t="s">
        <v>47</v>
      </c>
      <c r="D599" t="s">
        <v>58</v>
      </c>
      <c r="E599" t="s">
        <v>58</v>
      </c>
      <c r="F599" t="s">
        <v>33</v>
      </c>
      <c r="G599">
        <v>301</v>
      </c>
      <c r="H599" t="s">
        <v>396</v>
      </c>
      <c r="I599" t="s">
        <v>444</v>
      </c>
      <c r="J599" t="s">
        <v>444</v>
      </c>
      <c r="K599" t="s">
        <v>444</v>
      </c>
      <c r="L599" t="s">
        <v>444</v>
      </c>
      <c r="M599" t="s">
        <v>444</v>
      </c>
    </row>
    <row r="600" spans="1:13" hidden="1" x14ac:dyDescent="0.35">
      <c r="A600" s="45">
        <v>46053</v>
      </c>
      <c r="B600" t="s">
        <v>51</v>
      </c>
      <c r="C600" t="s">
        <v>402</v>
      </c>
      <c r="D600" t="s">
        <v>58</v>
      </c>
      <c r="E600" t="s">
        <v>58</v>
      </c>
      <c r="F600" t="s">
        <v>33</v>
      </c>
      <c r="G600">
        <v>301</v>
      </c>
      <c r="H600" t="s">
        <v>396</v>
      </c>
      <c r="I600" t="s">
        <v>444</v>
      </c>
      <c r="J600" t="s">
        <v>444</v>
      </c>
      <c r="K600" t="s">
        <v>444</v>
      </c>
      <c r="L600" t="s">
        <v>444</v>
      </c>
      <c r="M600" t="s">
        <v>444</v>
      </c>
    </row>
    <row r="601" spans="1:13" hidden="1" x14ac:dyDescent="0.35">
      <c r="A601" s="45">
        <v>46053</v>
      </c>
      <c r="B601" t="s">
        <v>51</v>
      </c>
      <c r="C601" t="s">
        <v>26</v>
      </c>
      <c r="D601" t="s">
        <v>58</v>
      </c>
      <c r="E601" t="s">
        <v>58</v>
      </c>
      <c r="F601" t="s">
        <v>33</v>
      </c>
      <c r="G601">
        <v>301</v>
      </c>
      <c r="H601" t="s">
        <v>396</v>
      </c>
      <c r="I601" t="s">
        <v>422</v>
      </c>
      <c r="J601" t="s">
        <v>444</v>
      </c>
      <c r="K601" t="s">
        <v>444</v>
      </c>
      <c r="L601" t="s">
        <v>444</v>
      </c>
      <c r="M601" t="s">
        <v>422</v>
      </c>
    </row>
    <row r="602" spans="1:13" hidden="1" x14ac:dyDescent="0.35">
      <c r="A602" s="45">
        <v>46053</v>
      </c>
      <c r="B602" t="s">
        <v>51</v>
      </c>
      <c r="C602" t="s">
        <v>42</v>
      </c>
      <c r="D602" t="s">
        <v>58</v>
      </c>
      <c r="E602" t="s">
        <v>58</v>
      </c>
      <c r="F602" t="s">
        <v>33</v>
      </c>
      <c r="G602">
        <v>301</v>
      </c>
      <c r="H602" t="s">
        <v>396</v>
      </c>
      <c r="I602" t="s">
        <v>444</v>
      </c>
      <c r="J602" t="s">
        <v>444</v>
      </c>
      <c r="K602" t="s">
        <v>444</v>
      </c>
      <c r="L602" t="s">
        <v>444</v>
      </c>
      <c r="M602" t="s">
        <v>444</v>
      </c>
    </row>
    <row r="603" spans="1:13" hidden="1" x14ac:dyDescent="0.35">
      <c r="A603" s="45">
        <v>46053</v>
      </c>
      <c r="B603" t="s">
        <v>51</v>
      </c>
      <c r="C603" t="s">
        <v>18</v>
      </c>
      <c r="D603" t="s">
        <v>58</v>
      </c>
      <c r="E603" t="s">
        <v>58</v>
      </c>
      <c r="F603" t="s">
        <v>33</v>
      </c>
      <c r="G603">
        <v>301</v>
      </c>
      <c r="H603" t="s">
        <v>396</v>
      </c>
      <c r="I603" t="s">
        <v>422</v>
      </c>
      <c r="J603" t="s">
        <v>422</v>
      </c>
      <c r="K603" t="s">
        <v>444</v>
      </c>
      <c r="L603" t="s">
        <v>444</v>
      </c>
      <c r="M603" t="s">
        <v>444</v>
      </c>
    </row>
    <row r="604" spans="1:13" hidden="1" x14ac:dyDescent="0.35">
      <c r="A604" s="45">
        <v>46053</v>
      </c>
      <c r="B604" t="s">
        <v>51</v>
      </c>
      <c r="C604" t="s">
        <v>48</v>
      </c>
      <c r="D604" t="s">
        <v>58</v>
      </c>
      <c r="E604" t="s">
        <v>58</v>
      </c>
      <c r="F604" t="s">
        <v>33</v>
      </c>
      <c r="G604">
        <v>301</v>
      </c>
      <c r="H604" t="s">
        <v>396</v>
      </c>
      <c r="I604" t="s">
        <v>444</v>
      </c>
      <c r="J604" t="s">
        <v>444</v>
      </c>
      <c r="K604" t="s">
        <v>444</v>
      </c>
      <c r="L604" t="s">
        <v>444</v>
      </c>
      <c r="M604" t="s">
        <v>444</v>
      </c>
    </row>
    <row r="605" spans="1:13" hidden="1" x14ac:dyDescent="0.35">
      <c r="A605" s="45">
        <v>46053</v>
      </c>
      <c r="B605" t="s">
        <v>51</v>
      </c>
      <c r="C605" t="s">
        <v>46</v>
      </c>
      <c r="D605" t="s">
        <v>58</v>
      </c>
      <c r="E605" t="s">
        <v>58</v>
      </c>
      <c r="F605" t="s">
        <v>33</v>
      </c>
      <c r="G605">
        <v>302</v>
      </c>
      <c r="H605" t="s">
        <v>397</v>
      </c>
      <c r="I605" t="s">
        <v>422</v>
      </c>
      <c r="J605" t="s">
        <v>444</v>
      </c>
      <c r="K605" t="s">
        <v>444</v>
      </c>
      <c r="L605" t="s">
        <v>444</v>
      </c>
      <c r="M605" t="s">
        <v>422</v>
      </c>
    </row>
    <row r="606" spans="1:13" hidden="1" x14ac:dyDescent="0.35">
      <c r="A606" s="45">
        <v>46053</v>
      </c>
      <c r="B606" t="s">
        <v>51</v>
      </c>
      <c r="C606" t="s">
        <v>47</v>
      </c>
      <c r="D606" t="s">
        <v>58</v>
      </c>
      <c r="E606" t="s">
        <v>58</v>
      </c>
      <c r="F606" t="s">
        <v>33</v>
      </c>
      <c r="G606">
        <v>302</v>
      </c>
      <c r="H606" t="s">
        <v>397</v>
      </c>
      <c r="I606" s="38" t="s">
        <v>444</v>
      </c>
      <c r="J606" s="38" t="s">
        <v>444</v>
      </c>
      <c r="K606" s="38" t="s">
        <v>444</v>
      </c>
      <c r="L606" s="38" t="s">
        <v>444</v>
      </c>
      <c r="M606" s="38" t="s">
        <v>444</v>
      </c>
    </row>
    <row r="607" spans="1:13" hidden="1" x14ac:dyDescent="0.35">
      <c r="A607" s="45">
        <v>46053</v>
      </c>
      <c r="B607" t="s">
        <v>51</v>
      </c>
      <c r="C607" t="s">
        <v>402</v>
      </c>
      <c r="D607" t="s">
        <v>58</v>
      </c>
      <c r="E607" t="s">
        <v>58</v>
      </c>
      <c r="F607" t="s">
        <v>33</v>
      </c>
      <c r="G607">
        <v>302</v>
      </c>
      <c r="H607" t="s">
        <v>397</v>
      </c>
      <c r="I607" s="38" t="s">
        <v>444</v>
      </c>
      <c r="J607" s="37" t="s">
        <v>444</v>
      </c>
      <c r="K607" s="37" t="s">
        <v>444</v>
      </c>
      <c r="L607" t="s">
        <v>444</v>
      </c>
      <c r="M607" t="s">
        <v>444</v>
      </c>
    </row>
    <row r="608" spans="1:13" hidden="1" x14ac:dyDescent="0.35">
      <c r="A608" s="45">
        <v>46053</v>
      </c>
      <c r="B608" t="s">
        <v>51</v>
      </c>
      <c r="C608" t="s">
        <v>26</v>
      </c>
      <c r="D608" t="s">
        <v>58</v>
      </c>
      <c r="E608" t="s">
        <v>58</v>
      </c>
      <c r="F608" t="s">
        <v>33</v>
      </c>
      <c r="G608">
        <v>302</v>
      </c>
      <c r="H608" t="s">
        <v>397</v>
      </c>
      <c r="I608" s="38" t="s">
        <v>444</v>
      </c>
      <c r="J608" s="37" t="s">
        <v>444</v>
      </c>
      <c r="K608" s="38" t="s">
        <v>444</v>
      </c>
      <c r="L608" s="38" t="s">
        <v>444</v>
      </c>
      <c r="M608" s="38" t="s">
        <v>444</v>
      </c>
    </row>
    <row r="609" spans="1:13" hidden="1" x14ac:dyDescent="0.35">
      <c r="A609" s="45">
        <v>46053</v>
      </c>
      <c r="B609" t="s">
        <v>51</v>
      </c>
      <c r="C609" t="s">
        <v>42</v>
      </c>
      <c r="D609" t="s">
        <v>58</v>
      </c>
      <c r="E609" t="s">
        <v>58</v>
      </c>
      <c r="F609" t="s">
        <v>33</v>
      </c>
      <c r="G609">
        <v>302</v>
      </c>
      <c r="H609" t="s">
        <v>397</v>
      </c>
      <c r="I609" s="38" t="s">
        <v>444</v>
      </c>
      <c r="J609" s="38" t="s">
        <v>444</v>
      </c>
      <c r="K609" t="s">
        <v>444</v>
      </c>
      <c r="L609" t="s">
        <v>444</v>
      </c>
      <c r="M609" s="37" t="s">
        <v>444</v>
      </c>
    </row>
    <row r="610" spans="1:13" hidden="1" x14ac:dyDescent="0.35">
      <c r="A610" s="45">
        <v>46053</v>
      </c>
      <c r="B610" t="s">
        <v>51</v>
      </c>
      <c r="C610" t="s">
        <v>18</v>
      </c>
      <c r="D610" t="s">
        <v>58</v>
      </c>
      <c r="E610" t="s">
        <v>58</v>
      </c>
      <c r="F610" t="s">
        <v>33</v>
      </c>
      <c r="G610">
        <v>302</v>
      </c>
      <c r="H610" t="s">
        <v>397</v>
      </c>
      <c r="I610" s="38" t="s">
        <v>422</v>
      </c>
      <c r="J610" t="s">
        <v>444</v>
      </c>
      <c r="K610" s="38" t="s">
        <v>444</v>
      </c>
      <c r="L610" t="s">
        <v>444</v>
      </c>
      <c r="M610" s="38" t="s">
        <v>422</v>
      </c>
    </row>
    <row r="611" spans="1:13" hidden="1" x14ac:dyDescent="0.35">
      <c r="A611" s="45">
        <v>46053</v>
      </c>
      <c r="B611" t="s">
        <v>51</v>
      </c>
      <c r="C611" t="s">
        <v>48</v>
      </c>
      <c r="D611" t="s">
        <v>58</v>
      </c>
      <c r="E611" t="s">
        <v>58</v>
      </c>
      <c r="F611" t="s">
        <v>33</v>
      </c>
      <c r="G611">
        <v>302</v>
      </c>
      <c r="H611" t="s">
        <v>397</v>
      </c>
      <c r="I611" s="38" t="s">
        <v>444</v>
      </c>
      <c r="J611" s="37" t="s">
        <v>444</v>
      </c>
      <c r="K611" s="38" t="s">
        <v>444</v>
      </c>
      <c r="L611" s="38" t="s">
        <v>444</v>
      </c>
      <c r="M611" s="38" t="s">
        <v>444</v>
      </c>
    </row>
    <row r="612" spans="1:13" hidden="1" x14ac:dyDescent="0.35">
      <c r="A612" s="45">
        <v>46053</v>
      </c>
      <c r="B612" t="s">
        <v>51</v>
      </c>
      <c r="C612" t="s">
        <v>46</v>
      </c>
      <c r="D612" t="s">
        <v>58</v>
      </c>
      <c r="E612" t="s">
        <v>58</v>
      </c>
      <c r="F612" t="s">
        <v>33</v>
      </c>
      <c r="G612">
        <v>303</v>
      </c>
      <c r="H612" t="s">
        <v>398</v>
      </c>
      <c r="I612" s="38" t="s">
        <v>422</v>
      </c>
      <c r="J612" s="38" t="s">
        <v>422</v>
      </c>
      <c r="K612" s="38" t="s">
        <v>444</v>
      </c>
      <c r="L612" t="s">
        <v>444</v>
      </c>
      <c r="M612" s="37" t="s">
        <v>444</v>
      </c>
    </row>
    <row r="613" spans="1:13" hidden="1" x14ac:dyDescent="0.35">
      <c r="A613" s="45">
        <v>46053</v>
      </c>
      <c r="B613" t="s">
        <v>51</v>
      </c>
      <c r="C613" t="s">
        <v>47</v>
      </c>
      <c r="D613" t="s">
        <v>58</v>
      </c>
      <c r="E613" t="s">
        <v>58</v>
      </c>
      <c r="F613" t="s">
        <v>33</v>
      </c>
      <c r="G613">
        <v>303</v>
      </c>
      <c r="H613" t="s">
        <v>398</v>
      </c>
      <c r="I613" t="s">
        <v>444</v>
      </c>
      <c r="J613" t="s">
        <v>444</v>
      </c>
      <c r="K613" t="s">
        <v>444</v>
      </c>
      <c r="L613" t="s">
        <v>444</v>
      </c>
      <c r="M613" t="s">
        <v>444</v>
      </c>
    </row>
    <row r="614" spans="1:13" hidden="1" x14ac:dyDescent="0.35">
      <c r="A614" s="45">
        <v>46053</v>
      </c>
      <c r="B614" t="s">
        <v>51</v>
      </c>
      <c r="C614" t="s">
        <v>402</v>
      </c>
      <c r="D614" t="s">
        <v>58</v>
      </c>
      <c r="E614" t="s">
        <v>58</v>
      </c>
      <c r="F614" t="s">
        <v>33</v>
      </c>
      <c r="G614">
        <v>303</v>
      </c>
      <c r="H614" t="s">
        <v>398</v>
      </c>
      <c r="I614" t="s">
        <v>444</v>
      </c>
      <c r="J614" t="s">
        <v>444</v>
      </c>
      <c r="K614" t="s">
        <v>444</v>
      </c>
      <c r="L614" t="s">
        <v>444</v>
      </c>
      <c r="M614" t="s">
        <v>444</v>
      </c>
    </row>
    <row r="615" spans="1:13" hidden="1" x14ac:dyDescent="0.35">
      <c r="A615" s="45">
        <v>46053</v>
      </c>
      <c r="B615" t="s">
        <v>51</v>
      </c>
      <c r="C615" t="s">
        <v>26</v>
      </c>
      <c r="D615" t="s">
        <v>58</v>
      </c>
      <c r="E615" t="s">
        <v>58</v>
      </c>
      <c r="F615" t="s">
        <v>33</v>
      </c>
      <c r="G615">
        <v>303</v>
      </c>
      <c r="H615" t="s">
        <v>398</v>
      </c>
      <c r="I615" t="s">
        <v>444</v>
      </c>
      <c r="J615" t="s">
        <v>444</v>
      </c>
      <c r="K615" t="s">
        <v>444</v>
      </c>
      <c r="L615" t="s">
        <v>444</v>
      </c>
      <c r="M615" t="s">
        <v>444</v>
      </c>
    </row>
    <row r="616" spans="1:13" hidden="1" x14ac:dyDescent="0.35">
      <c r="A616" s="45">
        <v>46053</v>
      </c>
      <c r="B616" t="s">
        <v>51</v>
      </c>
      <c r="C616" t="s">
        <v>42</v>
      </c>
      <c r="D616" t="s">
        <v>58</v>
      </c>
      <c r="E616" t="s">
        <v>58</v>
      </c>
      <c r="F616" t="s">
        <v>33</v>
      </c>
      <c r="G616">
        <v>303</v>
      </c>
      <c r="H616" t="s">
        <v>398</v>
      </c>
      <c r="I616" t="s">
        <v>422</v>
      </c>
      <c r="J616" t="s">
        <v>444</v>
      </c>
      <c r="K616" t="s">
        <v>422</v>
      </c>
      <c r="L616" t="s">
        <v>444</v>
      </c>
      <c r="M616" t="s">
        <v>444</v>
      </c>
    </row>
    <row r="617" spans="1:13" hidden="1" x14ac:dyDescent="0.35">
      <c r="A617" s="45">
        <v>46053</v>
      </c>
      <c r="B617" t="s">
        <v>51</v>
      </c>
      <c r="C617" t="s">
        <v>18</v>
      </c>
      <c r="D617" t="s">
        <v>58</v>
      </c>
      <c r="E617" t="s">
        <v>58</v>
      </c>
      <c r="F617" t="s">
        <v>33</v>
      </c>
      <c r="G617">
        <v>303</v>
      </c>
      <c r="H617" t="s">
        <v>398</v>
      </c>
      <c r="I617" t="s">
        <v>422</v>
      </c>
      <c r="J617" t="s">
        <v>422</v>
      </c>
      <c r="K617" t="s">
        <v>422</v>
      </c>
      <c r="L617" t="s">
        <v>444</v>
      </c>
      <c r="M617" t="s">
        <v>444</v>
      </c>
    </row>
    <row r="618" spans="1:13" hidden="1" x14ac:dyDescent="0.35">
      <c r="A618" s="45">
        <v>46053</v>
      </c>
      <c r="B618" t="s">
        <v>51</v>
      </c>
      <c r="C618" t="s">
        <v>48</v>
      </c>
      <c r="D618" t="s">
        <v>58</v>
      </c>
      <c r="E618" t="s">
        <v>58</v>
      </c>
      <c r="F618" t="s">
        <v>33</v>
      </c>
      <c r="G618">
        <v>303</v>
      </c>
      <c r="H618" t="s">
        <v>398</v>
      </c>
      <c r="I618" t="s">
        <v>444</v>
      </c>
      <c r="J618" t="s">
        <v>444</v>
      </c>
      <c r="K618" t="s">
        <v>444</v>
      </c>
      <c r="L618" t="s">
        <v>444</v>
      </c>
      <c r="M618" t="s">
        <v>444</v>
      </c>
    </row>
    <row r="619" spans="1:13" hidden="1" x14ac:dyDescent="0.35">
      <c r="A619" s="45">
        <v>46053</v>
      </c>
      <c r="B619" t="s">
        <v>51</v>
      </c>
      <c r="C619" t="s">
        <v>46</v>
      </c>
      <c r="D619" t="s">
        <v>58</v>
      </c>
      <c r="E619" t="s">
        <v>58</v>
      </c>
      <c r="F619" t="s">
        <v>33</v>
      </c>
      <c r="G619">
        <v>304</v>
      </c>
      <c r="H619" t="s">
        <v>399</v>
      </c>
      <c r="I619" t="s">
        <v>422</v>
      </c>
      <c r="J619" t="s">
        <v>444</v>
      </c>
      <c r="K619" t="s">
        <v>444</v>
      </c>
      <c r="L619" t="s">
        <v>444</v>
      </c>
      <c r="M619" t="s">
        <v>422</v>
      </c>
    </row>
    <row r="620" spans="1:13" hidden="1" x14ac:dyDescent="0.35">
      <c r="A620" s="45">
        <v>46053</v>
      </c>
      <c r="B620" t="s">
        <v>51</v>
      </c>
      <c r="C620" t="s">
        <v>47</v>
      </c>
      <c r="D620" t="s">
        <v>58</v>
      </c>
      <c r="E620" t="s">
        <v>58</v>
      </c>
      <c r="F620" t="s">
        <v>33</v>
      </c>
      <c r="G620">
        <v>304</v>
      </c>
      <c r="H620" t="s">
        <v>399</v>
      </c>
      <c r="I620" s="38" t="s">
        <v>444</v>
      </c>
      <c r="J620" s="37" t="s">
        <v>444</v>
      </c>
      <c r="K620" s="38" t="s">
        <v>444</v>
      </c>
      <c r="L620" t="s">
        <v>444</v>
      </c>
      <c r="M620" s="38" t="s">
        <v>444</v>
      </c>
    </row>
    <row r="621" spans="1:13" hidden="1" x14ac:dyDescent="0.35">
      <c r="A621" s="45">
        <v>46053</v>
      </c>
      <c r="B621" t="s">
        <v>51</v>
      </c>
      <c r="C621" t="s">
        <v>402</v>
      </c>
      <c r="D621" t="s">
        <v>58</v>
      </c>
      <c r="E621" t="s">
        <v>58</v>
      </c>
      <c r="F621" t="s">
        <v>33</v>
      </c>
      <c r="G621">
        <v>304</v>
      </c>
      <c r="H621" t="s">
        <v>399</v>
      </c>
      <c r="I621" t="s">
        <v>444</v>
      </c>
      <c r="J621" t="s">
        <v>444</v>
      </c>
      <c r="K621" t="s">
        <v>444</v>
      </c>
      <c r="L621" t="s">
        <v>444</v>
      </c>
      <c r="M621" t="s">
        <v>444</v>
      </c>
    </row>
    <row r="622" spans="1:13" hidden="1" x14ac:dyDescent="0.35">
      <c r="A622" s="45">
        <v>46053</v>
      </c>
      <c r="B622" t="s">
        <v>51</v>
      </c>
      <c r="C622" t="s">
        <v>26</v>
      </c>
      <c r="D622" t="s">
        <v>58</v>
      </c>
      <c r="E622" t="s">
        <v>58</v>
      </c>
      <c r="F622" t="s">
        <v>33</v>
      </c>
      <c r="G622">
        <v>304</v>
      </c>
      <c r="H622" t="s">
        <v>399</v>
      </c>
      <c r="I622" s="38" t="s">
        <v>444</v>
      </c>
      <c r="J622" s="38" t="s">
        <v>444</v>
      </c>
      <c r="K622" t="s">
        <v>444</v>
      </c>
      <c r="L622" s="38" t="s">
        <v>444</v>
      </c>
      <c r="M622" t="s">
        <v>444</v>
      </c>
    </row>
    <row r="623" spans="1:13" hidden="1" x14ac:dyDescent="0.35">
      <c r="A623" s="45">
        <v>46053</v>
      </c>
      <c r="B623" t="s">
        <v>51</v>
      </c>
      <c r="C623" t="s">
        <v>42</v>
      </c>
      <c r="D623" t="s">
        <v>58</v>
      </c>
      <c r="E623" t="s">
        <v>58</v>
      </c>
      <c r="F623" t="s">
        <v>33</v>
      </c>
      <c r="G623">
        <v>304</v>
      </c>
      <c r="H623" t="s">
        <v>399</v>
      </c>
      <c r="I623" s="38" t="s">
        <v>444</v>
      </c>
      <c r="J623" t="s">
        <v>444</v>
      </c>
      <c r="K623" t="s">
        <v>444</v>
      </c>
      <c r="L623" t="s">
        <v>444</v>
      </c>
      <c r="M623" s="38" t="s">
        <v>444</v>
      </c>
    </row>
    <row r="624" spans="1:13" hidden="1" x14ac:dyDescent="0.35">
      <c r="A624" s="45">
        <v>46053</v>
      </c>
      <c r="B624" t="s">
        <v>51</v>
      </c>
      <c r="C624" t="s">
        <v>18</v>
      </c>
      <c r="D624" t="s">
        <v>58</v>
      </c>
      <c r="E624" t="s">
        <v>58</v>
      </c>
      <c r="F624" t="s">
        <v>33</v>
      </c>
      <c r="G624">
        <v>304</v>
      </c>
      <c r="H624" t="s">
        <v>399</v>
      </c>
      <c r="I624" t="s">
        <v>422</v>
      </c>
      <c r="J624" t="s">
        <v>444</v>
      </c>
      <c r="K624" t="s">
        <v>444</v>
      </c>
      <c r="L624" t="s">
        <v>444</v>
      </c>
      <c r="M624" t="s">
        <v>422</v>
      </c>
    </row>
    <row r="625" spans="1:13" hidden="1" x14ac:dyDescent="0.35">
      <c r="A625" s="45">
        <v>46053</v>
      </c>
      <c r="B625" t="s">
        <v>51</v>
      </c>
      <c r="C625" t="s">
        <v>48</v>
      </c>
      <c r="D625" t="s">
        <v>58</v>
      </c>
      <c r="E625" t="s">
        <v>58</v>
      </c>
      <c r="F625" t="s">
        <v>33</v>
      </c>
      <c r="G625">
        <v>304</v>
      </c>
      <c r="H625" t="s">
        <v>399</v>
      </c>
      <c r="I625" s="38" t="s">
        <v>444</v>
      </c>
      <c r="J625" s="38" t="s">
        <v>444</v>
      </c>
      <c r="K625" s="38" t="s">
        <v>444</v>
      </c>
      <c r="L625" t="s">
        <v>444</v>
      </c>
      <c r="M625" s="38" t="s">
        <v>444</v>
      </c>
    </row>
    <row r="626" spans="1:13" hidden="1" x14ac:dyDescent="0.35">
      <c r="A626" s="45">
        <v>46053</v>
      </c>
      <c r="B626" t="s">
        <v>51</v>
      </c>
      <c r="C626" t="s">
        <v>46</v>
      </c>
      <c r="D626" t="s">
        <v>58</v>
      </c>
      <c r="E626" t="s">
        <v>58</v>
      </c>
      <c r="F626" t="s">
        <v>33</v>
      </c>
      <c r="G626">
        <v>305</v>
      </c>
      <c r="H626" t="s">
        <v>400</v>
      </c>
      <c r="I626" t="s">
        <v>422</v>
      </c>
      <c r="J626" t="s">
        <v>444</v>
      </c>
      <c r="K626" t="s">
        <v>444</v>
      </c>
      <c r="L626" t="s">
        <v>444</v>
      </c>
      <c r="M626" t="s">
        <v>422</v>
      </c>
    </row>
    <row r="627" spans="1:13" hidden="1" x14ac:dyDescent="0.35">
      <c r="A627" s="45">
        <v>46053</v>
      </c>
      <c r="B627" t="s">
        <v>51</v>
      </c>
      <c r="C627" t="s">
        <v>47</v>
      </c>
      <c r="D627" t="s">
        <v>58</v>
      </c>
      <c r="E627" t="s">
        <v>58</v>
      </c>
      <c r="F627" t="s">
        <v>33</v>
      </c>
      <c r="G627">
        <v>305</v>
      </c>
      <c r="H627" t="s">
        <v>400</v>
      </c>
      <c r="I627" s="38" t="s">
        <v>444</v>
      </c>
      <c r="J627" s="38" t="s">
        <v>444</v>
      </c>
      <c r="K627" s="38" t="s">
        <v>444</v>
      </c>
      <c r="L627" t="s">
        <v>444</v>
      </c>
      <c r="M627" s="38" t="s">
        <v>444</v>
      </c>
    </row>
    <row r="628" spans="1:13" hidden="1" x14ac:dyDescent="0.35">
      <c r="A628" s="45">
        <v>46053</v>
      </c>
      <c r="B628" t="s">
        <v>51</v>
      </c>
      <c r="C628" t="s">
        <v>402</v>
      </c>
      <c r="D628" t="s">
        <v>58</v>
      </c>
      <c r="E628" t="s">
        <v>58</v>
      </c>
      <c r="F628" t="s">
        <v>33</v>
      </c>
      <c r="G628">
        <v>305</v>
      </c>
      <c r="H628" t="s">
        <v>400</v>
      </c>
      <c r="I628" t="s">
        <v>444</v>
      </c>
      <c r="J628" t="s">
        <v>444</v>
      </c>
      <c r="K628" t="s">
        <v>444</v>
      </c>
      <c r="L628" t="s">
        <v>444</v>
      </c>
      <c r="M628" t="s">
        <v>444</v>
      </c>
    </row>
    <row r="629" spans="1:13" hidden="1" x14ac:dyDescent="0.35">
      <c r="A629" s="45">
        <v>46053</v>
      </c>
      <c r="B629" t="s">
        <v>51</v>
      </c>
      <c r="C629" t="s">
        <v>26</v>
      </c>
      <c r="D629" t="s">
        <v>58</v>
      </c>
      <c r="E629" t="s">
        <v>58</v>
      </c>
      <c r="F629" t="s">
        <v>33</v>
      </c>
      <c r="G629">
        <v>305</v>
      </c>
      <c r="H629" t="s">
        <v>400</v>
      </c>
      <c r="I629" t="s">
        <v>422</v>
      </c>
      <c r="J629" t="s">
        <v>444</v>
      </c>
      <c r="K629" t="s">
        <v>444</v>
      </c>
      <c r="L629" t="s">
        <v>444</v>
      </c>
      <c r="M629" t="s">
        <v>422</v>
      </c>
    </row>
    <row r="630" spans="1:13" hidden="1" x14ac:dyDescent="0.35">
      <c r="A630" s="45">
        <v>46053</v>
      </c>
      <c r="B630" t="s">
        <v>51</v>
      </c>
      <c r="C630" t="s">
        <v>42</v>
      </c>
      <c r="D630" t="s">
        <v>58</v>
      </c>
      <c r="E630" t="s">
        <v>58</v>
      </c>
      <c r="F630" t="s">
        <v>33</v>
      </c>
      <c r="G630">
        <v>305</v>
      </c>
      <c r="H630" t="s">
        <v>400</v>
      </c>
      <c r="I630" s="38" t="s">
        <v>444</v>
      </c>
      <c r="J630" t="s">
        <v>444</v>
      </c>
      <c r="K630" t="s">
        <v>444</v>
      </c>
      <c r="L630" t="s">
        <v>444</v>
      </c>
      <c r="M630" s="38" t="s">
        <v>444</v>
      </c>
    </row>
    <row r="631" spans="1:13" hidden="1" x14ac:dyDescent="0.35">
      <c r="A631" s="45">
        <v>46053</v>
      </c>
      <c r="B631" t="s">
        <v>51</v>
      </c>
      <c r="C631" t="s">
        <v>18</v>
      </c>
      <c r="D631" t="s">
        <v>58</v>
      </c>
      <c r="E631" t="s">
        <v>58</v>
      </c>
      <c r="F631" t="s">
        <v>33</v>
      </c>
      <c r="G631">
        <v>305</v>
      </c>
      <c r="H631" t="s">
        <v>400</v>
      </c>
      <c r="I631" s="37" t="s">
        <v>422</v>
      </c>
      <c r="J631" s="37" t="s">
        <v>444</v>
      </c>
      <c r="K631" t="s">
        <v>444</v>
      </c>
      <c r="L631" t="s">
        <v>444</v>
      </c>
      <c r="M631" t="s">
        <v>422</v>
      </c>
    </row>
    <row r="632" spans="1:13" hidden="1" x14ac:dyDescent="0.35">
      <c r="A632" s="45">
        <v>46053</v>
      </c>
      <c r="B632" t="s">
        <v>51</v>
      </c>
      <c r="C632" t="s">
        <v>48</v>
      </c>
      <c r="D632" t="s">
        <v>58</v>
      </c>
      <c r="E632" t="s">
        <v>58</v>
      </c>
      <c r="F632" t="s">
        <v>33</v>
      </c>
      <c r="G632">
        <v>305</v>
      </c>
      <c r="H632" t="s">
        <v>400</v>
      </c>
      <c r="I632" s="38" t="s">
        <v>444</v>
      </c>
      <c r="J632" s="38" t="s">
        <v>444</v>
      </c>
      <c r="K632" s="38" t="s">
        <v>444</v>
      </c>
      <c r="L632" t="s">
        <v>444</v>
      </c>
      <c r="M632" s="38" t="s">
        <v>444</v>
      </c>
    </row>
    <row r="633" spans="1:13" hidden="1" x14ac:dyDescent="0.35">
      <c r="A633" s="45">
        <v>46053</v>
      </c>
      <c r="B633" t="s">
        <v>51</v>
      </c>
      <c r="C633" t="s">
        <v>46</v>
      </c>
      <c r="D633" t="s">
        <v>58</v>
      </c>
      <c r="E633" t="s">
        <v>58</v>
      </c>
      <c r="F633" t="s">
        <v>33</v>
      </c>
      <c r="G633">
        <v>306</v>
      </c>
      <c r="H633" t="s">
        <v>58</v>
      </c>
      <c r="I633" t="s">
        <v>886</v>
      </c>
      <c r="J633" t="s">
        <v>650</v>
      </c>
      <c r="K633" t="s">
        <v>887</v>
      </c>
      <c r="L633" t="s">
        <v>434</v>
      </c>
      <c r="M633" t="s">
        <v>888</v>
      </c>
    </row>
    <row r="634" spans="1:13" hidden="1" x14ac:dyDescent="0.35">
      <c r="A634" s="45">
        <v>46053</v>
      </c>
      <c r="B634" t="s">
        <v>51</v>
      </c>
      <c r="C634" t="s">
        <v>47</v>
      </c>
      <c r="D634" t="s">
        <v>58</v>
      </c>
      <c r="E634" t="s">
        <v>58</v>
      </c>
      <c r="F634" t="s">
        <v>33</v>
      </c>
      <c r="G634">
        <v>306</v>
      </c>
      <c r="H634" t="s">
        <v>58</v>
      </c>
      <c r="I634" t="s">
        <v>528</v>
      </c>
      <c r="J634" t="s">
        <v>422</v>
      </c>
      <c r="K634" t="s">
        <v>422</v>
      </c>
      <c r="L634" t="s">
        <v>444</v>
      </c>
      <c r="M634" t="s">
        <v>422</v>
      </c>
    </row>
    <row r="635" spans="1:13" hidden="1" x14ac:dyDescent="0.35">
      <c r="A635" s="45">
        <v>46053</v>
      </c>
      <c r="B635" t="s">
        <v>51</v>
      </c>
      <c r="C635" t="s">
        <v>402</v>
      </c>
      <c r="D635" t="s">
        <v>58</v>
      </c>
      <c r="E635" t="s">
        <v>58</v>
      </c>
      <c r="F635" t="s">
        <v>33</v>
      </c>
      <c r="G635">
        <v>306</v>
      </c>
      <c r="H635" t="s">
        <v>58</v>
      </c>
      <c r="I635" t="s">
        <v>422</v>
      </c>
      <c r="J635" t="s">
        <v>422</v>
      </c>
      <c r="K635" t="s">
        <v>422</v>
      </c>
      <c r="L635" t="s">
        <v>444</v>
      </c>
      <c r="M635" t="s">
        <v>422</v>
      </c>
    </row>
    <row r="636" spans="1:13" hidden="1" x14ac:dyDescent="0.35">
      <c r="A636" s="45">
        <v>46053</v>
      </c>
      <c r="B636" t="s">
        <v>51</v>
      </c>
      <c r="C636" t="s">
        <v>26</v>
      </c>
      <c r="D636" t="s">
        <v>58</v>
      </c>
      <c r="E636" t="s">
        <v>58</v>
      </c>
      <c r="F636" t="s">
        <v>33</v>
      </c>
      <c r="G636">
        <v>306</v>
      </c>
      <c r="H636" t="s">
        <v>58</v>
      </c>
      <c r="I636" t="s">
        <v>889</v>
      </c>
      <c r="J636" t="s">
        <v>890</v>
      </c>
      <c r="K636" t="s">
        <v>422</v>
      </c>
      <c r="L636" t="s">
        <v>422</v>
      </c>
      <c r="M636" t="s">
        <v>891</v>
      </c>
    </row>
    <row r="637" spans="1:13" hidden="1" x14ac:dyDescent="0.35">
      <c r="A637" s="45">
        <v>46053</v>
      </c>
      <c r="B637" t="s">
        <v>51</v>
      </c>
      <c r="C637" t="s">
        <v>42</v>
      </c>
      <c r="D637" t="s">
        <v>58</v>
      </c>
      <c r="E637" t="s">
        <v>58</v>
      </c>
      <c r="F637" t="s">
        <v>33</v>
      </c>
      <c r="G637">
        <v>306</v>
      </c>
      <c r="H637" t="s">
        <v>58</v>
      </c>
      <c r="I637" t="s">
        <v>892</v>
      </c>
      <c r="J637" t="s">
        <v>422</v>
      </c>
      <c r="K637" t="s">
        <v>893</v>
      </c>
      <c r="L637" t="s">
        <v>422</v>
      </c>
      <c r="M637" t="s">
        <v>422</v>
      </c>
    </row>
    <row r="638" spans="1:13" hidden="1" x14ac:dyDescent="0.35">
      <c r="A638" s="45">
        <v>46053</v>
      </c>
      <c r="B638" t="s">
        <v>51</v>
      </c>
      <c r="C638" t="s">
        <v>18</v>
      </c>
      <c r="D638" t="s">
        <v>58</v>
      </c>
      <c r="E638" t="s">
        <v>58</v>
      </c>
      <c r="F638" t="s">
        <v>33</v>
      </c>
      <c r="G638">
        <v>306</v>
      </c>
      <c r="H638" t="s">
        <v>58</v>
      </c>
      <c r="I638" t="s">
        <v>894</v>
      </c>
      <c r="J638" t="s">
        <v>895</v>
      </c>
      <c r="K638" t="s">
        <v>896</v>
      </c>
      <c r="L638" t="s">
        <v>749</v>
      </c>
      <c r="M638" t="s">
        <v>419</v>
      </c>
    </row>
    <row r="639" spans="1:13" hidden="1" x14ac:dyDescent="0.35">
      <c r="A639" s="45">
        <v>46053</v>
      </c>
      <c r="B639" t="s">
        <v>51</v>
      </c>
      <c r="C639" t="s">
        <v>48</v>
      </c>
      <c r="D639" t="s">
        <v>58</v>
      </c>
      <c r="E639" t="s">
        <v>58</v>
      </c>
      <c r="F639" t="s">
        <v>33</v>
      </c>
      <c r="G639">
        <v>306</v>
      </c>
      <c r="H639" t="s">
        <v>58</v>
      </c>
      <c r="I639" t="s">
        <v>822</v>
      </c>
      <c r="J639" t="s">
        <v>422</v>
      </c>
      <c r="K639" t="s">
        <v>869</v>
      </c>
      <c r="L639" t="s">
        <v>422</v>
      </c>
      <c r="M639" t="s">
        <v>422</v>
      </c>
    </row>
    <row r="640" spans="1:13" hidden="1" x14ac:dyDescent="0.35">
      <c r="A640" s="45">
        <v>46053</v>
      </c>
      <c r="B640" t="s">
        <v>51</v>
      </c>
      <c r="C640" t="s">
        <v>46</v>
      </c>
      <c r="D640" t="s">
        <v>58</v>
      </c>
      <c r="E640" t="s">
        <v>58</v>
      </c>
      <c r="F640" t="s">
        <v>33</v>
      </c>
      <c r="G640">
        <v>307</v>
      </c>
      <c r="H640" t="s">
        <v>401</v>
      </c>
      <c r="I640" t="s">
        <v>422</v>
      </c>
      <c r="J640" t="s">
        <v>422</v>
      </c>
      <c r="K640" t="s">
        <v>444</v>
      </c>
      <c r="L640" t="s">
        <v>444</v>
      </c>
      <c r="M640" t="s">
        <v>444</v>
      </c>
    </row>
    <row r="641" spans="1:13" hidden="1" x14ac:dyDescent="0.35">
      <c r="A641" s="45">
        <v>46053</v>
      </c>
      <c r="B641" t="s">
        <v>51</v>
      </c>
      <c r="C641" t="s">
        <v>47</v>
      </c>
      <c r="D641" t="s">
        <v>58</v>
      </c>
      <c r="E641" t="s">
        <v>58</v>
      </c>
      <c r="F641" t="s">
        <v>33</v>
      </c>
      <c r="G641">
        <v>307</v>
      </c>
      <c r="H641" t="s">
        <v>401</v>
      </c>
      <c r="I641" s="38" t="s">
        <v>444</v>
      </c>
      <c r="J641" s="38" t="s">
        <v>444</v>
      </c>
      <c r="K641" t="s">
        <v>444</v>
      </c>
      <c r="L641" s="38" t="s">
        <v>444</v>
      </c>
      <c r="M641" t="s">
        <v>444</v>
      </c>
    </row>
    <row r="642" spans="1:13" hidden="1" x14ac:dyDescent="0.35">
      <c r="A642" s="45">
        <v>46053</v>
      </c>
      <c r="B642" t="s">
        <v>51</v>
      </c>
      <c r="C642" t="s">
        <v>402</v>
      </c>
      <c r="D642" t="s">
        <v>58</v>
      </c>
      <c r="E642" t="s">
        <v>58</v>
      </c>
      <c r="F642" t="s">
        <v>33</v>
      </c>
      <c r="G642">
        <v>307</v>
      </c>
      <c r="H642" t="s">
        <v>401</v>
      </c>
      <c r="I642" t="s">
        <v>444</v>
      </c>
      <c r="J642" t="s">
        <v>444</v>
      </c>
      <c r="K642" t="s">
        <v>444</v>
      </c>
      <c r="L642" t="s">
        <v>444</v>
      </c>
      <c r="M642" t="s">
        <v>444</v>
      </c>
    </row>
    <row r="643" spans="1:13" hidden="1" x14ac:dyDescent="0.35">
      <c r="A643" s="45">
        <v>46053</v>
      </c>
      <c r="B643" t="s">
        <v>51</v>
      </c>
      <c r="C643" t="s">
        <v>26</v>
      </c>
      <c r="D643" t="s">
        <v>58</v>
      </c>
      <c r="E643" t="s">
        <v>58</v>
      </c>
      <c r="F643" t="s">
        <v>33</v>
      </c>
      <c r="G643">
        <v>307</v>
      </c>
      <c r="H643" t="s">
        <v>401</v>
      </c>
      <c r="I643" s="37" t="s">
        <v>444</v>
      </c>
      <c r="J643" s="38" t="s">
        <v>444</v>
      </c>
      <c r="K643" t="s">
        <v>444</v>
      </c>
      <c r="L643" t="s">
        <v>444</v>
      </c>
      <c r="M643" t="s">
        <v>444</v>
      </c>
    </row>
    <row r="644" spans="1:13" hidden="1" x14ac:dyDescent="0.35">
      <c r="A644" s="45">
        <v>46053</v>
      </c>
      <c r="B644" t="s">
        <v>51</v>
      </c>
      <c r="C644" t="s">
        <v>42</v>
      </c>
      <c r="D644" t="s">
        <v>58</v>
      </c>
      <c r="E644" t="s">
        <v>58</v>
      </c>
      <c r="F644" t="s">
        <v>33</v>
      </c>
      <c r="G644">
        <v>307</v>
      </c>
      <c r="H644" t="s">
        <v>401</v>
      </c>
      <c r="I644" t="s">
        <v>444</v>
      </c>
      <c r="J644" t="s">
        <v>444</v>
      </c>
      <c r="K644" t="s">
        <v>444</v>
      </c>
      <c r="L644" t="s">
        <v>444</v>
      </c>
      <c r="M644" t="s">
        <v>444</v>
      </c>
    </row>
    <row r="645" spans="1:13" hidden="1" x14ac:dyDescent="0.35">
      <c r="A645" s="45">
        <v>46053</v>
      </c>
      <c r="B645" t="s">
        <v>51</v>
      </c>
      <c r="C645" t="s">
        <v>18</v>
      </c>
      <c r="D645" t="s">
        <v>58</v>
      </c>
      <c r="E645" t="s">
        <v>58</v>
      </c>
      <c r="F645" t="s">
        <v>33</v>
      </c>
      <c r="G645">
        <v>307</v>
      </c>
      <c r="H645" t="s">
        <v>401</v>
      </c>
      <c r="I645" s="38" t="s">
        <v>422</v>
      </c>
      <c r="J645" t="s">
        <v>422</v>
      </c>
      <c r="K645" t="s">
        <v>444</v>
      </c>
      <c r="L645" t="s">
        <v>444</v>
      </c>
      <c r="M645" t="s">
        <v>444</v>
      </c>
    </row>
    <row r="646" spans="1:13" hidden="1" x14ac:dyDescent="0.35">
      <c r="A646" s="45">
        <v>46053</v>
      </c>
      <c r="B646" t="s">
        <v>51</v>
      </c>
      <c r="C646" t="s">
        <v>48</v>
      </c>
      <c r="D646" t="s">
        <v>58</v>
      </c>
      <c r="E646" t="s">
        <v>58</v>
      </c>
      <c r="F646" t="s">
        <v>33</v>
      </c>
      <c r="G646">
        <v>307</v>
      </c>
      <c r="H646" t="s">
        <v>401</v>
      </c>
      <c r="I646" s="38" t="s">
        <v>444</v>
      </c>
      <c r="J646" s="38" t="s">
        <v>444</v>
      </c>
      <c r="K646" t="s">
        <v>444</v>
      </c>
      <c r="L646" s="38" t="s">
        <v>444</v>
      </c>
      <c r="M646" t="s">
        <v>444</v>
      </c>
    </row>
    <row r="647" spans="1:13" hidden="1" x14ac:dyDescent="0.35">
      <c r="A647" s="45">
        <v>46053</v>
      </c>
      <c r="B647" t="s">
        <v>51</v>
      </c>
      <c r="C647" t="s">
        <v>46</v>
      </c>
      <c r="D647" t="s">
        <v>58</v>
      </c>
      <c r="E647" t="s">
        <v>58</v>
      </c>
      <c r="F647" t="s">
        <v>33</v>
      </c>
      <c r="G647">
        <v>308</v>
      </c>
      <c r="H647" t="s">
        <v>60</v>
      </c>
      <c r="I647" t="s">
        <v>630</v>
      </c>
      <c r="J647" t="s">
        <v>897</v>
      </c>
      <c r="K647" t="s">
        <v>898</v>
      </c>
      <c r="L647" t="s">
        <v>422</v>
      </c>
      <c r="M647" t="s">
        <v>858</v>
      </c>
    </row>
    <row r="648" spans="1:13" hidden="1" x14ac:dyDescent="0.35">
      <c r="A648" s="45">
        <v>46053</v>
      </c>
      <c r="B648" t="s">
        <v>51</v>
      </c>
      <c r="C648" t="s">
        <v>47</v>
      </c>
      <c r="D648" t="s">
        <v>58</v>
      </c>
      <c r="E648" t="s">
        <v>58</v>
      </c>
      <c r="F648" t="s">
        <v>33</v>
      </c>
      <c r="G648">
        <v>308</v>
      </c>
      <c r="H648" t="s">
        <v>60</v>
      </c>
      <c r="I648" s="38" t="s">
        <v>422</v>
      </c>
      <c r="J648" s="38" t="s">
        <v>444</v>
      </c>
      <c r="K648" t="s">
        <v>422</v>
      </c>
      <c r="L648" t="s">
        <v>444</v>
      </c>
      <c r="M648" t="s">
        <v>444</v>
      </c>
    </row>
    <row r="649" spans="1:13" hidden="1" x14ac:dyDescent="0.35">
      <c r="A649" s="45">
        <v>46053</v>
      </c>
      <c r="B649" t="s">
        <v>51</v>
      </c>
      <c r="C649" t="s">
        <v>402</v>
      </c>
      <c r="D649" t="s">
        <v>58</v>
      </c>
      <c r="E649" t="s">
        <v>58</v>
      </c>
      <c r="F649" t="s">
        <v>33</v>
      </c>
      <c r="G649">
        <v>308</v>
      </c>
      <c r="H649" t="s">
        <v>60</v>
      </c>
      <c r="I649" s="37" t="s">
        <v>422</v>
      </c>
      <c r="J649" s="37" t="s">
        <v>422</v>
      </c>
      <c r="K649" t="s">
        <v>444</v>
      </c>
      <c r="L649" t="s">
        <v>444</v>
      </c>
      <c r="M649" t="s">
        <v>422</v>
      </c>
    </row>
    <row r="650" spans="1:13" hidden="1" x14ac:dyDescent="0.35">
      <c r="A650" s="45">
        <v>46053</v>
      </c>
      <c r="B650" t="s">
        <v>51</v>
      </c>
      <c r="C650" t="s">
        <v>26</v>
      </c>
      <c r="D650" t="s">
        <v>58</v>
      </c>
      <c r="E650" t="s">
        <v>58</v>
      </c>
      <c r="F650" t="s">
        <v>33</v>
      </c>
      <c r="G650">
        <v>308</v>
      </c>
      <c r="H650" t="s">
        <v>60</v>
      </c>
      <c r="I650" t="s">
        <v>572</v>
      </c>
      <c r="J650" t="s">
        <v>422</v>
      </c>
      <c r="K650" t="s">
        <v>444</v>
      </c>
      <c r="L650" t="s">
        <v>444</v>
      </c>
      <c r="M650" t="s">
        <v>422</v>
      </c>
    </row>
    <row r="651" spans="1:13" hidden="1" x14ac:dyDescent="0.35">
      <c r="A651" s="45">
        <v>46053</v>
      </c>
      <c r="B651" t="s">
        <v>51</v>
      </c>
      <c r="C651" t="s">
        <v>42</v>
      </c>
      <c r="D651" t="s">
        <v>58</v>
      </c>
      <c r="E651" t="s">
        <v>58</v>
      </c>
      <c r="F651" t="s">
        <v>33</v>
      </c>
      <c r="G651">
        <v>308</v>
      </c>
      <c r="H651" t="s">
        <v>60</v>
      </c>
      <c r="I651" t="s">
        <v>899</v>
      </c>
      <c r="J651" t="s">
        <v>422</v>
      </c>
      <c r="K651" t="s">
        <v>744</v>
      </c>
      <c r="L651" t="s">
        <v>422</v>
      </c>
      <c r="M651" t="s">
        <v>444</v>
      </c>
    </row>
    <row r="652" spans="1:13" hidden="1" x14ac:dyDescent="0.35">
      <c r="A652" s="45">
        <v>46053</v>
      </c>
      <c r="B652" t="s">
        <v>51</v>
      </c>
      <c r="C652" t="s">
        <v>18</v>
      </c>
      <c r="D652" t="s">
        <v>58</v>
      </c>
      <c r="E652" t="s">
        <v>58</v>
      </c>
      <c r="F652" t="s">
        <v>33</v>
      </c>
      <c r="G652">
        <v>308</v>
      </c>
      <c r="H652" t="s">
        <v>60</v>
      </c>
      <c r="I652" t="s">
        <v>448</v>
      </c>
      <c r="J652" t="s">
        <v>761</v>
      </c>
      <c r="K652" t="s">
        <v>621</v>
      </c>
      <c r="L652" t="s">
        <v>422</v>
      </c>
      <c r="M652" t="s">
        <v>858</v>
      </c>
    </row>
    <row r="653" spans="1:13" hidden="1" x14ac:dyDescent="0.35">
      <c r="A653" s="45">
        <v>46053</v>
      </c>
      <c r="B653" t="s">
        <v>51</v>
      </c>
      <c r="C653" t="s">
        <v>48</v>
      </c>
      <c r="D653" t="s">
        <v>58</v>
      </c>
      <c r="E653" t="s">
        <v>58</v>
      </c>
      <c r="F653" t="s">
        <v>33</v>
      </c>
      <c r="G653">
        <v>308</v>
      </c>
      <c r="H653" t="s">
        <v>60</v>
      </c>
      <c r="I653" s="38" t="s">
        <v>422</v>
      </c>
      <c r="J653" s="38" t="s">
        <v>422</v>
      </c>
      <c r="K653" t="s">
        <v>422</v>
      </c>
      <c r="L653" t="s">
        <v>422</v>
      </c>
      <c r="M653" t="s">
        <v>422</v>
      </c>
    </row>
    <row r="654" spans="1:13" hidden="1" x14ac:dyDescent="0.35">
      <c r="A654" s="45">
        <v>46053</v>
      </c>
      <c r="B654" t="s">
        <v>51</v>
      </c>
      <c r="C654" t="s">
        <v>46</v>
      </c>
      <c r="D654" t="s">
        <v>58</v>
      </c>
      <c r="E654" t="s">
        <v>58</v>
      </c>
      <c r="F654" t="s">
        <v>33</v>
      </c>
      <c r="G654">
        <v>309</v>
      </c>
      <c r="H654" t="s">
        <v>26</v>
      </c>
      <c r="I654" t="s">
        <v>652</v>
      </c>
      <c r="J654" t="s">
        <v>900</v>
      </c>
      <c r="K654" t="s">
        <v>442</v>
      </c>
      <c r="L654" t="s">
        <v>422</v>
      </c>
      <c r="M654" t="s">
        <v>628</v>
      </c>
    </row>
    <row r="655" spans="1:13" hidden="1" x14ac:dyDescent="0.35">
      <c r="A655" s="45">
        <v>46053</v>
      </c>
      <c r="B655" t="s">
        <v>51</v>
      </c>
      <c r="C655" t="s">
        <v>47</v>
      </c>
      <c r="D655" t="s">
        <v>58</v>
      </c>
      <c r="E655" t="s">
        <v>58</v>
      </c>
      <c r="F655" t="s">
        <v>33</v>
      </c>
      <c r="G655">
        <v>309</v>
      </c>
      <c r="H655" t="s">
        <v>26</v>
      </c>
      <c r="I655" t="s">
        <v>422</v>
      </c>
      <c r="J655" t="s">
        <v>444</v>
      </c>
      <c r="K655" t="s">
        <v>444</v>
      </c>
      <c r="L655" t="s">
        <v>444</v>
      </c>
      <c r="M655" t="s">
        <v>422</v>
      </c>
    </row>
    <row r="656" spans="1:13" hidden="1" x14ac:dyDescent="0.35">
      <c r="A656" s="45">
        <v>46053</v>
      </c>
      <c r="B656" t="s">
        <v>51</v>
      </c>
      <c r="C656" t="s">
        <v>402</v>
      </c>
      <c r="D656" t="s">
        <v>58</v>
      </c>
      <c r="E656" t="s">
        <v>58</v>
      </c>
      <c r="F656" t="s">
        <v>33</v>
      </c>
      <c r="G656">
        <v>309</v>
      </c>
      <c r="H656" t="s">
        <v>26</v>
      </c>
      <c r="I656" t="s">
        <v>444</v>
      </c>
      <c r="J656" t="s">
        <v>444</v>
      </c>
      <c r="K656" t="s">
        <v>444</v>
      </c>
      <c r="L656" t="s">
        <v>444</v>
      </c>
      <c r="M656" t="s">
        <v>444</v>
      </c>
    </row>
    <row r="657" spans="1:13" hidden="1" x14ac:dyDescent="0.35">
      <c r="A657" s="45">
        <v>46053</v>
      </c>
      <c r="B657" t="s">
        <v>51</v>
      </c>
      <c r="C657" t="s">
        <v>26</v>
      </c>
      <c r="D657" t="s">
        <v>58</v>
      </c>
      <c r="E657" t="s">
        <v>58</v>
      </c>
      <c r="F657" t="s">
        <v>33</v>
      </c>
      <c r="G657">
        <v>309</v>
      </c>
      <c r="H657" t="s">
        <v>26</v>
      </c>
      <c r="I657" t="s">
        <v>901</v>
      </c>
      <c r="J657" t="s">
        <v>422</v>
      </c>
      <c r="K657" t="s">
        <v>422</v>
      </c>
      <c r="L657" t="s">
        <v>422</v>
      </c>
      <c r="M657" t="s">
        <v>902</v>
      </c>
    </row>
    <row r="658" spans="1:13" hidden="1" x14ac:dyDescent="0.35">
      <c r="A658" s="45">
        <v>46053</v>
      </c>
      <c r="B658" t="s">
        <v>51</v>
      </c>
      <c r="C658" t="s">
        <v>42</v>
      </c>
      <c r="D658" t="s">
        <v>58</v>
      </c>
      <c r="E658" t="s">
        <v>58</v>
      </c>
      <c r="F658" t="s">
        <v>33</v>
      </c>
      <c r="G658">
        <v>309</v>
      </c>
      <c r="H658" t="s">
        <v>26</v>
      </c>
      <c r="I658" t="s">
        <v>422</v>
      </c>
      <c r="J658" t="s">
        <v>444</v>
      </c>
      <c r="K658" t="s">
        <v>422</v>
      </c>
      <c r="L658" t="s">
        <v>444</v>
      </c>
      <c r="M658" t="s">
        <v>422</v>
      </c>
    </row>
    <row r="659" spans="1:13" hidden="1" x14ac:dyDescent="0.35">
      <c r="A659" s="45">
        <v>46053</v>
      </c>
      <c r="B659" t="s">
        <v>51</v>
      </c>
      <c r="C659" t="s">
        <v>18</v>
      </c>
      <c r="D659" t="s">
        <v>58</v>
      </c>
      <c r="E659" t="s">
        <v>58</v>
      </c>
      <c r="F659" t="s">
        <v>33</v>
      </c>
      <c r="G659">
        <v>309</v>
      </c>
      <c r="H659" t="s">
        <v>26</v>
      </c>
      <c r="I659" t="s">
        <v>903</v>
      </c>
      <c r="J659" t="s">
        <v>568</v>
      </c>
      <c r="K659" t="s">
        <v>422</v>
      </c>
      <c r="L659" t="s">
        <v>422</v>
      </c>
      <c r="M659" t="s">
        <v>904</v>
      </c>
    </row>
    <row r="660" spans="1:13" hidden="1" x14ac:dyDescent="0.35">
      <c r="A660" s="45">
        <v>46053</v>
      </c>
      <c r="B660" t="s">
        <v>51</v>
      </c>
      <c r="C660" t="s">
        <v>48</v>
      </c>
      <c r="D660" t="s">
        <v>58</v>
      </c>
      <c r="E660" t="s">
        <v>58</v>
      </c>
      <c r="F660" t="s">
        <v>33</v>
      </c>
      <c r="G660">
        <v>309</v>
      </c>
      <c r="H660" t="s">
        <v>26</v>
      </c>
      <c r="I660" t="s">
        <v>422</v>
      </c>
      <c r="J660" t="s">
        <v>444</v>
      </c>
      <c r="K660" t="s">
        <v>422</v>
      </c>
      <c r="L660" t="s">
        <v>444</v>
      </c>
      <c r="M660" t="s">
        <v>444</v>
      </c>
    </row>
    <row r="661" spans="1:13" hidden="1" x14ac:dyDescent="0.35">
      <c r="A661" s="45">
        <v>46053</v>
      </c>
      <c r="B661" t="s">
        <v>51</v>
      </c>
      <c r="C661" t="s">
        <v>46</v>
      </c>
      <c r="D661" t="s">
        <v>58</v>
      </c>
      <c r="E661" t="s">
        <v>58</v>
      </c>
      <c r="F661" t="s">
        <v>33</v>
      </c>
      <c r="G661">
        <v>999</v>
      </c>
      <c r="H661" t="s">
        <v>27</v>
      </c>
      <c r="I661" s="38" t="s">
        <v>575</v>
      </c>
      <c r="J661" s="37" t="s">
        <v>576</v>
      </c>
      <c r="K661" s="37" t="s">
        <v>577</v>
      </c>
      <c r="L661" s="38" t="s">
        <v>536</v>
      </c>
      <c r="M661" s="37" t="s">
        <v>578</v>
      </c>
    </row>
    <row r="662" spans="1:13" hidden="1" x14ac:dyDescent="0.35">
      <c r="A662" s="45">
        <v>46053</v>
      </c>
      <c r="B662" t="s">
        <v>51</v>
      </c>
      <c r="C662" t="s">
        <v>47</v>
      </c>
      <c r="D662" t="s">
        <v>58</v>
      </c>
      <c r="E662" t="s">
        <v>58</v>
      </c>
      <c r="F662" t="s">
        <v>33</v>
      </c>
      <c r="G662">
        <v>999</v>
      </c>
      <c r="H662" t="s">
        <v>27</v>
      </c>
      <c r="I662" s="38" t="s">
        <v>579</v>
      </c>
      <c r="J662" t="s">
        <v>422</v>
      </c>
      <c r="K662" t="s">
        <v>580</v>
      </c>
      <c r="L662" s="38" t="s">
        <v>444</v>
      </c>
      <c r="M662" t="s">
        <v>422</v>
      </c>
    </row>
    <row r="663" spans="1:13" hidden="1" x14ac:dyDescent="0.35">
      <c r="A663" s="45">
        <v>46053</v>
      </c>
      <c r="B663" t="s">
        <v>51</v>
      </c>
      <c r="C663" t="s">
        <v>402</v>
      </c>
      <c r="D663" t="s">
        <v>58</v>
      </c>
      <c r="E663" t="s">
        <v>58</v>
      </c>
      <c r="F663" t="s">
        <v>33</v>
      </c>
      <c r="G663">
        <v>999</v>
      </c>
      <c r="H663" t="s">
        <v>27</v>
      </c>
      <c r="I663" t="s">
        <v>581</v>
      </c>
      <c r="J663" t="s">
        <v>472</v>
      </c>
      <c r="K663" t="s">
        <v>422</v>
      </c>
      <c r="L663" t="s">
        <v>444</v>
      </c>
      <c r="M663" t="s">
        <v>422</v>
      </c>
    </row>
    <row r="664" spans="1:13" hidden="1" x14ac:dyDescent="0.35">
      <c r="A664" s="45">
        <v>46053</v>
      </c>
      <c r="B664" t="s">
        <v>51</v>
      </c>
      <c r="C664" t="s">
        <v>26</v>
      </c>
      <c r="D664" t="s">
        <v>58</v>
      </c>
      <c r="E664" t="s">
        <v>58</v>
      </c>
      <c r="F664" t="s">
        <v>33</v>
      </c>
      <c r="G664">
        <v>999</v>
      </c>
      <c r="H664" t="s">
        <v>27</v>
      </c>
      <c r="I664" t="s">
        <v>582</v>
      </c>
      <c r="J664" t="s">
        <v>505</v>
      </c>
      <c r="K664" t="s">
        <v>422</v>
      </c>
      <c r="L664" t="s">
        <v>422</v>
      </c>
      <c r="M664" t="s">
        <v>583</v>
      </c>
    </row>
    <row r="665" spans="1:13" hidden="1" x14ac:dyDescent="0.35">
      <c r="A665" s="45">
        <v>46053</v>
      </c>
      <c r="B665" t="s">
        <v>51</v>
      </c>
      <c r="C665" t="s">
        <v>42</v>
      </c>
      <c r="D665" t="s">
        <v>58</v>
      </c>
      <c r="E665" t="s">
        <v>58</v>
      </c>
      <c r="F665" t="s">
        <v>33</v>
      </c>
      <c r="G665">
        <v>999</v>
      </c>
      <c r="H665" t="s">
        <v>27</v>
      </c>
      <c r="I665" t="s">
        <v>584</v>
      </c>
      <c r="J665" t="s">
        <v>585</v>
      </c>
      <c r="K665" t="s">
        <v>586</v>
      </c>
      <c r="L665" t="s">
        <v>465</v>
      </c>
      <c r="M665" t="s">
        <v>469</v>
      </c>
    </row>
    <row r="666" spans="1:13" hidden="1" x14ac:dyDescent="0.35">
      <c r="A666" s="45">
        <v>46053</v>
      </c>
      <c r="B666" t="s">
        <v>51</v>
      </c>
      <c r="C666" t="s">
        <v>18</v>
      </c>
      <c r="D666" t="s">
        <v>58</v>
      </c>
      <c r="E666" t="s">
        <v>58</v>
      </c>
      <c r="F666" t="s">
        <v>33</v>
      </c>
      <c r="G666">
        <v>999</v>
      </c>
      <c r="H666" t="s">
        <v>27</v>
      </c>
      <c r="I666" t="s">
        <v>587</v>
      </c>
      <c r="J666" t="s">
        <v>588</v>
      </c>
      <c r="K666" t="s">
        <v>589</v>
      </c>
      <c r="L666" t="s">
        <v>590</v>
      </c>
      <c r="M666" t="s">
        <v>591</v>
      </c>
    </row>
    <row r="667" spans="1:13" hidden="1" x14ac:dyDescent="0.35">
      <c r="A667" s="45">
        <v>46053</v>
      </c>
      <c r="B667" t="s">
        <v>51</v>
      </c>
      <c r="C667" t="s">
        <v>48</v>
      </c>
      <c r="D667" t="s">
        <v>58</v>
      </c>
      <c r="E667" t="s">
        <v>58</v>
      </c>
      <c r="F667" t="s">
        <v>33</v>
      </c>
      <c r="G667">
        <v>999</v>
      </c>
      <c r="H667" t="s">
        <v>27</v>
      </c>
      <c r="I667" t="s">
        <v>592</v>
      </c>
      <c r="J667" t="s">
        <v>537</v>
      </c>
      <c r="K667" s="37" t="s">
        <v>507</v>
      </c>
      <c r="L667" s="37" t="s">
        <v>422</v>
      </c>
      <c r="M667" t="s">
        <v>422</v>
      </c>
    </row>
    <row r="668" spans="1:13" hidden="1" x14ac:dyDescent="0.35">
      <c r="A668" s="45">
        <v>46053</v>
      </c>
      <c r="B668" t="s">
        <v>51</v>
      </c>
      <c r="C668" t="s">
        <v>46</v>
      </c>
      <c r="D668" t="s">
        <v>58</v>
      </c>
      <c r="E668" t="s">
        <v>58</v>
      </c>
      <c r="F668" t="s">
        <v>34</v>
      </c>
      <c r="G668">
        <v>301</v>
      </c>
      <c r="H668" t="s">
        <v>396</v>
      </c>
      <c r="I668" t="s">
        <v>497</v>
      </c>
      <c r="J668" t="s">
        <v>620</v>
      </c>
      <c r="K668" t="s">
        <v>422</v>
      </c>
      <c r="L668" t="s">
        <v>438</v>
      </c>
      <c r="M668" t="s">
        <v>444</v>
      </c>
    </row>
    <row r="669" spans="1:13" hidden="1" x14ac:dyDescent="0.35">
      <c r="A669" s="45">
        <v>46053</v>
      </c>
      <c r="B669" t="s">
        <v>51</v>
      </c>
      <c r="C669" t="s">
        <v>47</v>
      </c>
      <c r="D669" t="s">
        <v>58</v>
      </c>
      <c r="E669" t="s">
        <v>58</v>
      </c>
      <c r="F669" t="s">
        <v>34</v>
      </c>
      <c r="G669">
        <v>301</v>
      </c>
      <c r="H669" t="s">
        <v>396</v>
      </c>
      <c r="I669" s="38" t="s">
        <v>422</v>
      </c>
      <c r="J669" s="38" t="s">
        <v>422</v>
      </c>
      <c r="K669" t="s">
        <v>444</v>
      </c>
      <c r="L669" t="s">
        <v>444</v>
      </c>
      <c r="M669" t="s">
        <v>444</v>
      </c>
    </row>
    <row r="670" spans="1:13" hidden="1" x14ac:dyDescent="0.35">
      <c r="A670" s="45">
        <v>46053</v>
      </c>
      <c r="B670" t="s">
        <v>51</v>
      </c>
      <c r="C670" t="s">
        <v>402</v>
      </c>
      <c r="D670" t="s">
        <v>58</v>
      </c>
      <c r="E670" t="s">
        <v>58</v>
      </c>
      <c r="F670" t="s">
        <v>34</v>
      </c>
      <c r="G670">
        <v>301</v>
      </c>
      <c r="H670" t="s">
        <v>396</v>
      </c>
      <c r="I670" t="s">
        <v>422</v>
      </c>
      <c r="J670" t="s">
        <v>422</v>
      </c>
      <c r="K670" t="s">
        <v>444</v>
      </c>
      <c r="L670" t="s">
        <v>422</v>
      </c>
      <c r="M670" t="s">
        <v>444</v>
      </c>
    </row>
    <row r="671" spans="1:13" hidden="1" x14ac:dyDescent="0.35">
      <c r="A671" s="45">
        <v>46053</v>
      </c>
      <c r="B671" t="s">
        <v>51</v>
      </c>
      <c r="C671" t="s">
        <v>26</v>
      </c>
      <c r="D671" t="s">
        <v>58</v>
      </c>
      <c r="E671" t="s">
        <v>58</v>
      </c>
      <c r="F671" t="s">
        <v>34</v>
      </c>
      <c r="G671">
        <v>301</v>
      </c>
      <c r="H671" t="s">
        <v>396</v>
      </c>
      <c r="I671" t="s">
        <v>422</v>
      </c>
      <c r="J671" t="s">
        <v>422</v>
      </c>
      <c r="K671" t="s">
        <v>444</v>
      </c>
      <c r="L671" t="s">
        <v>444</v>
      </c>
      <c r="M671" t="s">
        <v>444</v>
      </c>
    </row>
    <row r="672" spans="1:13" hidden="1" x14ac:dyDescent="0.35">
      <c r="A672" s="45">
        <v>46053</v>
      </c>
      <c r="B672" t="s">
        <v>51</v>
      </c>
      <c r="C672" t="s">
        <v>42</v>
      </c>
      <c r="D672" t="s">
        <v>58</v>
      </c>
      <c r="E672" t="s">
        <v>58</v>
      </c>
      <c r="F672" t="s">
        <v>34</v>
      </c>
      <c r="G672">
        <v>301</v>
      </c>
      <c r="H672" t="s">
        <v>396</v>
      </c>
      <c r="I672" t="s">
        <v>496</v>
      </c>
      <c r="J672" t="s">
        <v>422</v>
      </c>
      <c r="K672" t="s">
        <v>444</v>
      </c>
      <c r="L672" t="s">
        <v>422</v>
      </c>
      <c r="M672" t="s">
        <v>444</v>
      </c>
    </row>
    <row r="673" spans="1:13" hidden="1" x14ac:dyDescent="0.35">
      <c r="A673" s="45">
        <v>46053</v>
      </c>
      <c r="B673" t="s">
        <v>51</v>
      </c>
      <c r="C673" t="s">
        <v>18</v>
      </c>
      <c r="D673" t="s">
        <v>58</v>
      </c>
      <c r="E673" t="s">
        <v>58</v>
      </c>
      <c r="F673" t="s">
        <v>34</v>
      </c>
      <c r="G673">
        <v>301</v>
      </c>
      <c r="H673" t="s">
        <v>396</v>
      </c>
      <c r="I673" t="s">
        <v>497</v>
      </c>
      <c r="J673" s="37" t="s">
        <v>497</v>
      </c>
      <c r="K673" t="s">
        <v>422</v>
      </c>
      <c r="L673" t="s">
        <v>438</v>
      </c>
      <c r="M673" t="s">
        <v>444</v>
      </c>
    </row>
    <row r="674" spans="1:13" hidden="1" x14ac:dyDescent="0.35">
      <c r="A674" s="45">
        <v>46053</v>
      </c>
      <c r="B674" t="s">
        <v>51</v>
      </c>
      <c r="C674" t="s">
        <v>48</v>
      </c>
      <c r="D674" t="s">
        <v>58</v>
      </c>
      <c r="E674" t="s">
        <v>58</v>
      </c>
      <c r="F674" t="s">
        <v>34</v>
      </c>
      <c r="G674">
        <v>301</v>
      </c>
      <c r="H674" t="s">
        <v>396</v>
      </c>
      <c r="I674" s="38" t="s">
        <v>422</v>
      </c>
      <c r="J674" s="38" t="s">
        <v>422</v>
      </c>
      <c r="K674" t="s">
        <v>444</v>
      </c>
      <c r="L674" t="s">
        <v>444</v>
      </c>
      <c r="M674" t="s">
        <v>444</v>
      </c>
    </row>
    <row r="675" spans="1:13" hidden="1" x14ac:dyDescent="0.35">
      <c r="A675" s="45">
        <v>46053</v>
      </c>
      <c r="B675" t="s">
        <v>51</v>
      </c>
      <c r="C675" t="s">
        <v>46</v>
      </c>
      <c r="D675" t="s">
        <v>58</v>
      </c>
      <c r="E675" t="s">
        <v>58</v>
      </c>
      <c r="F675" t="s">
        <v>34</v>
      </c>
      <c r="G675">
        <v>302</v>
      </c>
      <c r="H675" t="s">
        <v>397</v>
      </c>
      <c r="I675" t="s">
        <v>449</v>
      </c>
      <c r="J675" t="s">
        <v>441</v>
      </c>
      <c r="K675" t="s">
        <v>422</v>
      </c>
      <c r="L675" t="s">
        <v>422</v>
      </c>
      <c r="M675" t="s">
        <v>444</v>
      </c>
    </row>
    <row r="676" spans="1:13" hidden="1" x14ac:dyDescent="0.35">
      <c r="A676" s="45">
        <v>46053</v>
      </c>
      <c r="B676" t="s">
        <v>51</v>
      </c>
      <c r="C676" t="s">
        <v>47</v>
      </c>
      <c r="D676" t="s">
        <v>58</v>
      </c>
      <c r="E676" t="s">
        <v>58</v>
      </c>
      <c r="F676" t="s">
        <v>34</v>
      </c>
      <c r="G676">
        <v>302</v>
      </c>
      <c r="H676" t="s">
        <v>397</v>
      </c>
      <c r="I676" s="38" t="s">
        <v>422</v>
      </c>
      <c r="J676" s="38" t="s">
        <v>422</v>
      </c>
      <c r="K676" s="38" t="s">
        <v>444</v>
      </c>
      <c r="L676" s="38" t="s">
        <v>444</v>
      </c>
      <c r="M676" s="38" t="s">
        <v>444</v>
      </c>
    </row>
    <row r="677" spans="1:13" hidden="1" x14ac:dyDescent="0.35">
      <c r="A677" s="45">
        <v>46053</v>
      </c>
      <c r="B677" t="s">
        <v>51</v>
      </c>
      <c r="C677" t="s">
        <v>402</v>
      </c>
      <c r="D677" t="s">
        <v>58</v>
      </c>
      <c r="E677" t="s">
        <v>58</v>
      </c>
      <c r="F677" t="s">
        <v>34</v>
      </c>
      <c r="G677">
        <v>302</v>
      </c>
      <c r="H677" t="s">
        <v>397</v>
      </c>
      <c r="I677" s="38" t="s">
        <v>444</v>
      </c>
      <c r="J677" s="38" t="s">
        <v>444</v>
      </c>
      <c r="K677" s="38" t="s">
        <v>444</v>
      </c>
      <c r="L677" s="37" t="s">
        <v>444</v>
      </c>
      <c r="M677" t="s">
        <v>444</v>
      </c>
    </row>
    <row r="678" spans="1:13" hidden="1" x14ac:dyDescent="0.35">
      <c r="A678" s="45">
        <v>46053</v>
      </c>
      <c r="B678" t="s">
        <v>51</v>
      </c>
      <c r="C678" t="s">
        <v>26</v>
      </c>
      <c r="D678" t="s">
        <v>58</v>
      </c>
      <c r="E678" t="s">
        <v>58</v>
      </c>
      <c r="F678" t="s">
        <v>34</v>
      </c>
      <c r="G678">
        <v>302</v>
      </c>
      <c r="H678" t="s">
        <v>397</v>
      </c>
      <c r="I678" s="38" t="s">
        <v>444</v>
      </c>
      <c r="J678" s="38" t="s">
        <v>444</v>
      </c>
      <c r="K678" s="38" t="s">
        <v>444</v>
      </c>
      <c r="L678" s="38" t="s">
        <v>444</v>
      </c>
      <c r="M678" t="s">
        <v>444</v>
      </c>
    </row>
    <row r="679" spans="1:13" hidden="1" x14ac:dyDescent="0.35">
      <c r="A679" s="45">
        <v>46053</v>
      </c>
      <c r="B679" t="s">
        <v>51</v>
      </c>
      <c r="C679" t="s">
        <v>42</v>
      </c>
      <c r="D679" t="s">
        <v>58</v>
      </c>
      <c r="E679" t="s">
        <v>58</v>
      </c>
      <c r="F679" t="s">
        <v>34</v>
      </c>
      <c r="G679">
        <v>302</v>
      </c>
      <c r="H679" t="s">
        <v>397</v>
      </c>
      <c r="I679" s="38" t="s">
        <v>422</v>
      </c>
      <c r="J679" s="38" t="s">
        <v>422</v>
      </c>
      <c r="K679" s="37" t="s">
        <v>444</v>
      </c>
      <c r="L679" s="37" t="s">
        <v>444</v>
      </c>
      <c r="M679" t="s">
        <v>444</v>
      </c>
    </row>
    <row r="680" spans="1:13" hidden="1" x14ac:dyDescent="0.35">
      <c r="A680" s="45">
        <v>46053</v>
      </c>
      <c r="B680" t="s">
        <v>51</v>
      </c>
      <c r="C680" t="s">
        <v>18</v>
      </c>
      <c r="D680" t="s">
        <v>58</v>
      </c>
      <c r="E680" t="s">
        <v>58</v>
      </c>
      <c r="F680" t="s">
        <v>34</v>
      </c>
      <c r="G680">
        <v>302</v>
      </c>
      <c r="H680" t="s">
        <v>397</v>
      </c>
      <c r="I680" s="38" t="s">
        <v>449</v>
      </c>
      <c r="J680" s="38" t="s">
        <v>441</v>
      </c>
      <c r="K680" s="38" t="s">
        <v>422</v>
      </c>
      <c r="L680" s="38" t="s">
        <v>422</v>
      </c>
      <c r="M680" t="s">
        <v>444</v>
      </c>
    </row>
    <row r="681" spans="1:13" hidden="1" x14ac:dyDescent="0.35">
      <c r="A681" s="45">
        <v>46053</v>
      </c>
      <c r="B681" t="s">
        <v>51</v>
      </c>
      <c r="C681" t="s">
        <v>48</v>
      </c>
      <c r="D681" t="s">
        <v>58</v>
      </c>
      <c r="E681" t="s">
        <v>58</v>
      </c>
      <c r="F681" t="s">
        <v>34</v>
      </c>
      <c r="G681">
        <v>302</v>
      </c>
      <c r="H681" t="s">
        <v>397</v>
      </c>
      <c r="I681" s="38" t="s">
        <v>422</v>
      </c>
      <c r="J681" s="38" t="s">
        <v>422</v>
      </c>
      <c r="K681" s="38" t="s">
        <v>444</v>
      </c>
      <c r="L681" s="38" t="s">
        <v>444</v>
      </c>
      <c r="M681" s="37" t="s">
        <v>444</v>
      </c>
    </row>
    <row r="682" spans="1:13" hidden="1" x14ac:dyDescent="0.35">
      <c r="A682" s="45">
        <v>46053</v>
      </c>
      <c r="B682" t="s">
        <v>51</v>
      </c>
      <c r="C682" t="s">
        <v>46</v>
      </c>
      <c r="D682" t="s">
        <v>58</v>
      </c>
      <c r="E682" t="s">
        <v>58</v>
      </c>
      <c r="F682" t="s">
        <v>34</v>
      </c>
      <c r="G682">
        <v>303</v>
      </c>
      <c r="H682" t="s">
        <v>398</v>
      </c>
      <c r="I682" s="37" t="s">
        <v>422</v>
      </c>
      <c r="J682" s="38" t="s">
        <v>422</v>
      </c>
      <c r="K682" t="s">
        <v>444</v>
      </c>
      <c r="L682" s="38" t="s">
        <v>444</v>
      </c>
      <c r="M682" t="s">
        <v>444</v>
      </c>
    </row>
    <row r="683" spans="1:13" hidden="1" x14ac:dyDescent="0.35">
      <c r="A683" s="45">
        <v>46053</v>
      </c>
      <c r="B683" t="s">
        <v>51</v>
      </c>
      <c r="C683" t="s">
        <v>47</v>
      </c>
      <c r="D683" t="s">
        <v>58</v>
      </c>
      <c r="E683" t="s">
        <v>58</v>
      </c>
      <c r="F683" t="s">
        <v>34</v>
      </c>
      <c r="G683">
        <v>303</v>
      </c>
      <c r="H683" t="s">
        <v>398</v>
      </c>
      <c r="I683" t="s">
        <v>444</v>
      </c>
      <c r="J683" t="s">
        <v>444</v>
      </c>
      <c r="K683" t="s">
        <v>444</v>
      </c>
      <c r="L683" t="s">
        <v>444</v>
      </c>
      <c r="M683" t="s">
        <v>444</v>
      </c>
    </row>
    <row r="684" spans="1:13" hidden="1" x14ac:dyDescent="0.35">
      <c r="A684" s="45">
        <v>46053</v>
      </c>
      <c r="B684" t="s">
        <v>51</v>
      </c>
      <c r="C684" t="s">
        <v>402</v>
      </c>
      <c r="D684" t="s">
        <v>58</v>
      </c>
      <c r="E684" t="s">
        <v>58</v>
      </c>
      <c r="F684" t="s">
        <v>34</v>
      </c>
      <c r="G684">
        <v>303</v>
      </c>
      <c r="H684" t="s">
        <v>398</v>
      </c>
      <c r="I684" t="s">
        <v>444</v>
      </c>
      <c r="J684" t="s">
        <v>444</v>
      </c>
      <c r="K684" t="s">
        <v>444</v>
      </c>
      <c r="L684" t="s">
        <v>444</v>
      </c>
      <c r="M684" t="s">
        <v>444</v>
      </c>
    </row>
    <row r="685" spans="1:13" hidden="1" x14ac:dyDescent="0.35">
      <c r="A685" s="45">
        <v>46053</v>
      </c>
      <c r="B685" t="s">
        <v>51</v>
      </c>
      <c r="C685" t="s">
        <v>26</v>
      </c>
      <c r="D685" t="s">
        <v>58</v>
      </c>
      <c r="E685" t="s">
        <v>58</v>
      </c>
      <c r="F685" t="s">
        <v>34</v>
      </c>
      <c r="G685">
        <v>303</v>
      </c>
      <c r="H685" t="s">
        <v>398</v>
      </c>
      <c r="I685" t="s">
        <v>444</v>
      </c>
      <c r="J685" t="s">
        <v>444</v>
      </c>
      <c r="K685" t="s">
        <v>444</v>
      </c>
      <c r="L685" t="s">
        <v>444</v>
      </c>
      <c r="M685" t="s">
        <v>444</v>
      </c>
    </row>
    <row r="686" spans="1:13" hidden="1" x14ac:dyDescent="0.35">
      <c r="A686" s="45">
        <v>46053</v>
      </c>
      <c r="B686" t="s">
        <v>51</v>
      </c>
      <c r="C686" t="s">
        <v>42</v>
      </c>
      <c r="D686" t="s">
        <v>58</v>
      </c>
      <c r="E686" t="s">
        <v>58</v>
      </c>
      <c r="F686" t="s">
        <v>34</v>
      </c>
      <c r="G686">
        <v>303</v>
      </c>
      <c r="H686" t="s">
        <v>398</v>
      </c>
      <c r="I686" t="s">
        <v>444</v>
      </c>
      <c r="J686" t="s">
        <v>444</v>
      </c>
      <c r="K686" t="s">
        <v>444</v>
      </c>
      <c r="L686" t="s">
        <v>444</v>
      </c>
      <c r="M686" t="s">
        <v>444</v>
      </c>
    </row>
    <row r="687" spans="1:13" hidden="1" x14ac:dyDescent="0.35">
      <c r="A687" s="45">
        <v>46053</v>
      </c>
      <c r="B687" t="s">
        <v>51</v>
      </c>
      <c r="C687" t="s">
        <v>18</v>
      </c>
      <c r="D687" t="s">
        <v>58</v>
      </c>
      <c r="E687" t="s">
        <v>58</v>
      </c>
      <c r="F687" t="s">
        <v>34</v>
      </c>
      <c r="G687">
        <v>303</v>
      </c>
      <c r="H687" t="s">
        <v>398</v>
      </c>
      <c r="I687" t="s">
        <v>422</v>
      </c>
      <c r="J687" t="s">
        <v>422</v>
      </c>
      <c r="K687" t="s">
        <v>444</v>
      </c>
      <c r="L687" t="s">
        <v>444</v>
      </c>
      <c r="M687" t="s">
        <v>444</v>
      </c>
    </row>
    <row r="688" spans="1:13" hidden="1" x14ac:dyDescent="0.35">
      <c r="A688" s="45">
        <v>46053</v>
      </c>
      <c r="B688" t="s">
        <v>51</v>
      </c>
      <c r="C688" t="s">
        <v>48</v>
      </c>
      <c r="D688" t="s">
        <v>58</v>
      </c>
      <c r="E688" t="s">
        <v>58</v>
      </c>
      <c r="F688" t="s">
        <v>34</v>
      </c>
      <c r="G688">
        <v>303</v>
      </c>
      <c r="H688" t="s">
        <v>398</v>
      </c>
      <c r="I688" t="s">
        <v>444</v>
      </c>
      <c r="J688" t="s">
        <v>444</v>
      </c>
      <c r="K688" t="s">
        <v>444</v>
      </c>
      <c r="L688" t="s">
        <v>444</v>
      </c>
      <c r="M688" t="s">
        <v>444</v>
      </c>
    </row>
    <row r="689" spans="1:13" hidden="1" x14ac:dyDescent="0.35">
      <c r="A689" s="45">
        <v>46053</v>
      </c>
      <c r="B689" t="s">
        <v>51</v>
      </c>
      <c r="C689" t="s">
        <v>46</v>
      </c>
      <c r="D689" t="s">
        <v>58</v>
      </c>
      <c r="E689" t="s">
        <v>58</v>
      </c>
      <c r="F689" t="s">
        <v>34</v>
      </c>
      <c r="G689">
        <v>304</v>
      </c>
      <c r="H689" t="s">
        <v>399</v>
      </c>
      <c r="I689" t="s">
        <v>422</v>
      </c>
      <c r="J689" t="s">
        <v>422</v>
      </c>
      <c r="K689" t="s">
        <v>444</v>
      </c>
      <c r="L689" t="s">
        <v>444</v>
      </c>
      <c r="M689" t="s">
        <v>444</v>
      </c>
    </row>
    <row r="690" spans="1:13" hidden="1" x14ac:dyDescent="0.35">
      <c r="A690" s="45">
        <v>46053</v>
      </c>
      <c r="B690" t="s">
        <v>51</v>
      </c>
      <c r="C690" t="s">
        <v>47</v>
      </c>
      <c r="D690" t="s">
        <v>58</v>
      </c>
      <c r="E690" t="s">
        <v>58</v>
      </c>
      <c r="F690" t="s">
        <v>34</v>
      </c>
      <c r="G690">
        <v>304</v>
      </c>
      <c r="H690" t="s">
        <v>399</v>
      </c>
      <c r="I690" s="38" t="s">
        <v>444</v>
      </c>
      <c r="J690" s="38" t="s">
        <v>444</v>
      </c>
      <c r="K690" s="38" t="s">
        <v>444</v>
      </c>
      <c r="L690" s="38" t="s">
        <v>444</v>
      </c>
      <c r="M690" t="s">
        <v>444</v>
      </c>
    </row>
    <row r="691" spans="1:13" hidden="1" x14ac:dyDescent="0.35">
      <c r="A691" s="45">
        <v>46053</v>
      </c>
      <c r="B691" t="s">
        <v>51</v>
      </c>
      <c r="C691" t="s">
        <v>402</v>
      </c>
      <c r="D691" t="s">
        <v>58</v>
      </c>
      <c r="E691" t="s">
        <v>58</v>
      </c>
      <c r="F691" t="s">
        <v>34</v>
      </c>
      <c r="G691">
        <v>304</v>
      </c>
      <c r="H691" t="s">
        <v>399</v>
      </c>
      <c r="I691" s="38" t="s">
        <v>422</v>
      </c>
      <c r="J691" s="38" t="s">
        <v>422</v>
      </c>
      <c r="K691" t="s">
        <v>444</v>
      </c>
      <c r="L691" t="s">
        <v>444</v>
      </c>
      <c r="M691" t="s">
        <v>444</v>
      </c>
    </row>
    <row r="692" spans="1:13" hidden="1" x14ac:dyDescent="0.35">
      <c r="A692" s="45">
        <v>46053</v>
      </c>
      <c r="B692" t="s">
        <v>51</v>
      </c>
      <c r="C692" t="s">
        <v>26</v>
      </c>
      <c r="D692" t="s">
        <v>58</v>
      </c>
      <c r="E692" t="s">
        <v>58</v>
      </c>
      <c r="F692" t="s">
        <v>34</v>
      </c>
      <c r="G692">
        <v>304</v>
      </c>
      <c r="H692" t="s">
        <v>399</v>
      </c>
      <c r="I692" s="38" t="s">
        <v>444</v>
      </c>
      <c r="J692" s="37" t="s">
        <v>444</v>
      </c>
      <c r="K692" t="s">
        <v>444</v>
      </c>
      <c r="L692" s="37" t="s">
        <v>444</v>
      </c>
      <c r="M692" t="s">
        <v>444</v>
      </c>
    </row>
    <row r="693" spans="1:13" hidden="1" x14ac:dyDescent="0.35">
      <c r="A693" s="45">
        <v>46053</v>
      </c>
      <c r="B693" t="s">
        <v>51</v>
      </c>
      <c r="C693" t="s">
        <v>42</v>
      </c>
      <c r="D693" t="s">
        <v>58</v>
      </c>
      <c r="E693" t="s">
        <v>58</v>
      </c>
      <c r="F693" t="s">
        <v>34</v>
      </c>
      <c r="G693">
        <v>304</v>
      </c>
      <c r="H693" t="s">
        <v>399</v>
      </c>
      <c r="I693" t="s">
        <v>444</v>
      </c>
      <c r="J693" t="s">
        <v>444</v>
      </c>
      <c r="K693" t="s">
        <v>444</v>
      </c>
      <c r="L693" t="s">
        <v>444</v>
      </c>
      <c r="M693" t="s">
        <v>444</v>
      </c>
    </row>
    <row r="694" spans="1:13" hidden="1" x14ac:dyDescent="0.35">
      <c r="A694" s="45">
        <v>46053</v>
      </c>
      <c r="B694" t="s">
        <v>51</v>
      </c>
      <c r="C694" t="s">
        <v>18</v>
      </c>
      <c r="D694" t="s">
        <v>58</v>
      </c>
      <c r="E694" t="s">
        <v>58</v>
      </c>
      <c r="F694" t="s">
        <v>34</v>
      </c>
      <c r="G694">
        <v>304</v>
      </c>
      <c r="H694" t="s">
        <v>399</v>
      </c>
      <c r="I694" s="37" t="s">
        <v>422</v>
      </c>
      <c r="J694" s="38" t="s">
        <v>422</v>
      </c>
      <c r="K694" t="s">
        <v>444</v>
      </c>
      <c r="L694" t="s">
        <v>444</v>
      </c>
      <c r="M694" t="s">
        <v>444</v>
      </c>
    </row>
    <row r="695" spans="1:13" hidden="1" x14ac:dyDescent="0.35">
      <c r="A695" s="45">
        <v>46053</v>
      </c>
      <c r="B695" t="s">
        <v>51</v>
      </c>
      <c r="C695" t="s">
        <v>48</v>
      </c>
      <c r="D695" t="s">
        <v>58</v>
      </c>
      <c r="E695" t="s">
        <v>58</v>
      </c>
      <c r="F695" t="s">
        <v>34</v>
      </c>
      <c r="G695">
        <v>304</v>
      </c>
      <c r="H695" t="s">
        <v>399</v>
      </c>
      <c r="I695" s="38" t="s">
        <v>444</v>
      </c>
      <c r="J695" s="38" t="s">
        <v>444</v>
      </c>
      <c r="K695" s="38" t="s">
        <v>444</v>
      </c>
      <c r="L695" s="38" t="s">
        <v>444</v>
      </c>
      <c r="M695" t="s">
        <v>444</v>
      </c>
    </row>
    <row r="696" spans="1:13" hidden="1" x14ac:dyDescent="0.35">
      <c r="A696" s="45">
        <v>46053</v>
      </c>
      <c r="B696" t="s">
        <v>51</v>
      </c>
      <c r="C696" t="s">
        <v>46</v>
      </c>
      <c r="D696" t="s">
        <v>58</v>
      </c>
      <c r="E696" t="s">
        <v>58</v>
      </c>
      <c r="F696" t="s">
        <v>34</v>
      </c>
      <c r="G696">
        <v>305</v>
      </c>
      <c r="H696" t="s">
        <v>400</v>
      </c>
      <c r="I696" s="38" t="s">
        <v>596</v>
      </c>
      <c r="J696" s="38" t="s">
        <v>596</v>
      </c>
      <c r="K696" t="s">
        <v>444</v>
      </c>
      <c r="L696" t="s">
        <v>422</v>
      </c>
      <c r="M696" t="s">
        <v>422</v>
      </c>
    </row>
    <row r="697" spans="1:13" hidden="1" x14ac:dyDescent="0.35">
      <c r="A697" s="45">
        <v>46053</v>
      </c>
      <c r="B697" t="s">
        <v>51</v>
      </c>
      <c r="C697" t="s">
        <v>47</v>
      </c>
      <c r="D697" t="s">
        <v>58</v>
      </c>
      <c r="E697" t="s">
        <v>58</v>
      </c>
      <c r="F697" t="s">
        <v>34</v>
      </c>
      <c r="G697">
        <v>305</v>
      </c>
      <c r="H697" t="s">
        <v>400</v>
      </c>
      <c r="I697" s="38" t="s">
        <v>422</v>
      </c>
      <c r="J697" s="38" t="s">
        <v>422</v>
      </c>
      <c r="K697" t="s">
        <v>444</v>
      </c>
      <c r="L697" t="s">
        <v>444</v>
      </c>
      <c r="M697" t="s">
        <v>444</v>
      </c>
    </row>
    <row r="698" spans="1:13" hidden="1" x14ac:dyDescent="0.35">
      <c r="A698" s="45">
        <v>46053</v>
      </c>
      <c r="B698" t="s">
        <v>51</v>
      </c>
      <c r="C698" t="s">
        <v>402</v>
      </c>
      <c r="D698" t="s">
        <v>58</v>
      </c>
      <c r="E698" t="s">
        <v>58</v>
      </c>
      <c r="F698" t="s">
        <v>34</v>
      </c>
      <c r="G698">
        <v>305</v>
      </c>
      <c r="H698" t="s">
        <v>400</v>
      </c>
      <c r="I698" t="s">
        <v>422</v>
      </c>
      <c r="J698" t="s">
        <v>444</v>
      </c>
      <c r="K698" t="s">
        <v>444</v>
      </c>
      <c r="L698" t="s">
        <v>422</v>
      </c>
      <c r="M698" t="s">
        <v>444</v>
      </c>
    </row>
    <row r="699" spans="1:13" hidden="1" x14ac:dyDescent="0.35">
      <c r="A699" s="45">
        <v>46053</v>
      </c>
      <c r="B699" t="s">
        <v>51</v>
      </c>
      <c r="C699" t="s">
        <v>26</v>
      </c>
      <c r="D699" t="s">
        <v>58</v>
      </c>
      <c r="E699" t="s">
        <v>58</v>
      </c>
      <c r="F699" t="s">
        <v>34</v>
      </c>
      <c r="G699">
        <v>305</v>
      </c>
      <c r="H699" t="s">
        <v>400</v>
      </c>
      <c r="I699" t="s">
        <v>444</v>
      </c>
      <c r="J699" t="s">
        <v>444</v>
      </c>
      <c r="K699" t="s">
        <v>444</v>
      </c>
      <c r="L699" t="s">
        <v>444</v>
      </c>
      <c r="M699" t="s">
        <v>444</v>
      </c>
    </row>
    <row r="700" spans="1:13" hidden="1" x14ac:dyDescent="0.35">
      <c r="A700" s="45">
        <v>46053</v>
      </c>
      <c r="B700" t="s">
        <v>51</v>
      </c>
      <c r="C700" t="s">
        <v>42</v>
      </c>
      <c r="D700" t="s">
        <v>58</v>
      </c>
      <c r="E700" t="s">
        <v>58</v>
      </c>
      <c r="F700" t="s">
        <v>34</v>
      </c>
      <c r="G700">
        <v>305</v>
      </c>
      <c r="H700" t="s">
        <v>400</v>
      </c>
      <c r="I700" t="s">
        <v>422</v>
      </c>
      <c r="J700" t="s">
        <v>422</v>
      </c>
      <c r="K700" t="s">
        <v>444</v>
      </c>
      <c r="L700" t="s">
        <v>444</v>
      </c>
      <c r="M700" t="s">
        <v>444</v>
      </c>
    </row>
    <row r="701" spans="1:13" hidden="1" x14ac:dyDescent="0.35">
      <c r="A701" s="45">
        <v>46053</v>
      </c>
      <c r="B701" t="s">
        <v>51</v>
      </c>
      <c r="C701" t="s">
        <v>18</v>
      </c>
      <c r="D701" t="s">
        <v>58</v>
      </c>
      <c r="E701" t="s">
        <v>58</v>
      </c>
      <c r="F701" t="s">
        <v>34</v>
      </c>
      <c r="G701">
        <v>305</v>
      </c>
      <c r="H701" t="s">
        <v>400</v>
      </c>
      <c r="I701" t="s">
        <v>596</v>
      </c>
      <c r="J701" t="s">
        <v>596</v>
      </c>
      <c r="K701" t="s">
        <v>444</v>
      </c>
      <c r="L701" t="s">
        <v>422</v>
      </c>
      <c r="M701" t="s">
        <v>422</v>
      </c>
    </row>
    <row r="702" spans="1:13" hidden="1" x14ac:dyDescent="0.35">
      <c r="A702" s="45">
        <v>46053</v>
      </c>
      <c r="B702" t="s">
        <v>51</v>
      </c>
      <c r="C702" t="s">
        <v>48</v>
      </c>
      <c r="D702" t="s">
        <v>58</v>
      </c>
      <c r="E702" t="s">
        <v>58</v>
      </c>
      <c r="F702" t="s">
        <v>34</v>
      </c>
      <c r="G702">
        <v>305</v>
      </c>
      <c r="H702" t="s">
        <v>400</v>
      </c>
      <c r="I702" s="38" t="s">
        <v>422</v>
      </c>
      <c r="J702" s="38" t="s">
        <v>422</v>
      </c>
      <c r="K702" t="s">
        <v>444</v>
      </c>
      <c r="L702" t="s">
        <v>444</v>
      </c>
      <c r="M702" t="s">
        <v>444</v>
      </c>
    </row>
    <row r="703" spans="1:13" hidden="1" x14ac:dyDescent="0.35">
      <c r="A703" s="45">
        <v>46053</v>
      </c>
      <c r="B703" t="s">
        <v>51</v>
      </c>
      <c r="C703" t="s">
        <v>46</v>
      </c>
      <c r="D703" t="s">
        <v>58</v>
      </c>
      <c r="E703" t="s">
        <v>58</v>
      </c>
      <c r="F703" t="s">
        <v>34</v>
      </c>
      <c r="G703">
        <v>306</v>
      </c>
      <c r="H703" t="s">
        <v>58</v>
      </c>
      <c r="I703" t="s">
        <v>758</v>
      </c>
      <c r="J703" t="s">
        <v>905</v>
      </c>
      <c r="K703" t="s">
        <v>906</v>
      </c>
      <c r="L703" t="s">
        <v>492</v>
      </c>
      <c r="M703" t="s">
        <v>907</v>
      </c>
    </row>
    <row r="704" spans="1:13" hidden="1" x14ac:dyDescent="0.35">
      <c r="A704" s="45">
        <v>46053</v>
      </c>
      <c r="B704" t="s">
        <v>51</v>
      </c>
      <c r="C704" t="s">
        <v>47</v>
      </c>
      <c r="D704" t="s">
        <v>58</v>
      </c>
      <c r="E704" t="s">
        <v>58</v>
      </c>
      <c r="F704" t="s">
        <v>34</v>
      </c>
      <c r="G704">
        <v>306</v>
      </c>
      <c r="H704" t="s">
        <v>58</v>
      </c>
      <c r="I704" t="s">
        <v>562</v>
      </c>
      <c r="J704" t="s">
        <v>908</v>
      </c>
      <c r="K704" t="s">
        <v>421</v>
      </c>
      <c r="L704" t="s">
        <v>422</v>
      </c>
      <c r="M704" t="s">
        <v>422</v>
      </c>
    </row>
    <row r="705" spans="1:13" hidden="1" x14ac:dyDescent="0.35">
      <c r="A705" s="45">
        <v>46053</v>
      </c>
      <c r="B705" t="s">
        <v>51</v>
      </c>
      <c r="C705" t="s">
        <v>402</v>
      </c>
      <c r="D705" t="s">
        <v>58</v>
      </c>
      <c r="E705" t="s">
        <v>58</v>
      </c>
      <c r="F705" t="s">
        <v>34</v>
      </c>
      <c r="G705">
        <v>306</v>
      </c>
      <c r="H705" t="s">
        <v>58</v>
      </c>
      <c r="I705" t="s">
        <v>909</v>
      </c>
      <c r="J705" t="s">
        <v>704</v>
      </c>
      <c r="K705" t="s">
        <v>422</v>
      </c>
      <c r="L705" t="s">
        <v>910</v>
      </c>
      <c r="M705" t="s">
        <v>444</v>
      </c>
    </row>
    <row r="706" spans="1:13" hidden="1" x14ac:dyDescent="0.35">
      <c r="A706" s="45">
        <v>46053</v>
      </c>
      <c r="B706" t="s">
        <v>51</v>
      </c>
      <c r="C706" t="s">
        <v>26</v>
      </c>
      <c r="D706" t="s">
        <v>58</v>
      </c>
      <c r="E706" t="s">
        <v>58</v>
      </c>
      <c r="F706" t="s">
        <v>34</v>
      </c>
      <c r="G706">
        <v>306</v>
      </c>
      <c r="H706" t="s">
        <v>58</v>
      </c>
      <c r="I706" t="s">
        <v>704</v>
      </c>
      <c r="J706" t="s">
        <v>872</v>
      </c>
      <c r="K706" t="s">
        <v>422</v>
      </c>
      <c r="L706" t="s">
        <v>422</v>
      </c>
      <c r="M706" t="s">
        <v>422</v>
      </c>
    </row>
    <row r="707" spans="1:13" hidden="1" x14ac:dyDescent="0.35">
      <c r="A707" s="45">
        <v>46053</v>
      </c>
      <c r="B707" t="s">
        <v>51</v>
      </c>
      <c r="C707" t="s">
        <v>42</v>
      </c>
      <c r="D707" t="s">
        <v>58</v>
      </c>
      <c r="E707" t="s">
        <v>58</v>
      </c>
      <c r="F707" t="s">
        <v>34</v>
      </c>
      <c r="G707">
        <v>306</v>
      </c>
      <c r="H707" t="s">
        <v>58</v>
      </c>
      <c r="I707" t="s">
        <v>905</v>
      </c>
      <c r="J707" t="s">
        <v>521</v>
      </c>
      <c r="K707" t="s">
        <v>636</v>
      </c>
      <c r="L707" t="s">
        <v>659</v>
      </c>
      <c r="M707" t="s">
        <v>422</v>
      </c>
    </row>
    <row r="708" spans="1:13" hidden="1" x14ac:dyDescent="0.35">
      <c r="A708" s="45">
        <v>46053</v>
      </c>
      <c r="B708" t="s">
        <v>51</v>
      </c>
      <c r="C708" t="s">
        <v>18</v>
      </c>
      <c r="D708" t="s">
        <v>58</v>
      </c>
      <c r="E708" t="s">
        <v>58</v>
      </c>
      <c r="F708" t="s">
        <v>34</v>
      </c>
      <c r="G708">
        <v>306</v>
      </c>
      <c r="H708" t="s">
        <v>58</v>
      </c>
      <c r="I708" t="s">
        <v>853</v>
      </c>
      <c r="J708" t="s">
        <v>911</v>
      </c>
      <c r="K708" t="s">
        <v>855</v>
      </c>
      <c r="L708" t="s">
        <v>912</v>
      </c>
      <c r="M708" t="s">
        <v>595</v>
      </c>
    </row>
    <row r="709" spans="1:13" hidden="1" x14ac:dyDescent="0.35">
      <c r="A709" s="45">
        <v>46053</v>
      </c>
      <c r="B709" t="s">
        <v>51</v>
      </c>
      <c r="C709" t="s">
        <v>48</v>
      </c>
      <c r="D709" t="s">
        <v>58</v>
      </c>
      <c r="E709" t="s">
        <v>58</v>
      </c>
      <c r="F709" t="s">
        <v>34</v>
      </c>
      <c r="G709">
        <v>306</v>
      </c>
      <c r="H709" t="s">
        <v>58</v>
      </c>
      <c r="I709" t="s">
        <v>913</v>
      </c>
      <c r="J709" t="s">
        <v>427</v>
      </c>
      <c r="K709" t="s">
        <v>914</v>
      </c>
      <c r="L709" t="s">
        <v>657</v>
      </c>
      <c r="M709" t="s">
        <v>422</v>
      </c>
    </row>
    <row r="710" spans="1:13" hidden="1" x14ac:dyDescent="0.35">
      <c r="A710" s="45">
        <v>46053</v>
      </c>
      <c r="B710" t="s">
        <v>51</v>
      </c>
      <c r="C710" t="s">
        <v>46</v>
      </c>
      <c r="D710" t="s">
        <v>58</v>
      </c>
      <c r="E710" t="s">
        <v>58</v>
      </c>
      <c r="F710" t="s">
        <v>34</v>
      </c>
      <c r="G710">
        <v>307</v>
      </c>
      <c r="H710" t="s">
        <v>401</v>
      </c>
      <c r="I710" t="s">
        <v>450</v>
      </c>
      <c r="J710" t="s">
        <v>422</v>
      </c>
      <c r="K710" t="s">
        <v>422</v>
      </c>
      <c r="L710" t="s">
        <v>422</v>
      </c>
      <c r="M710" t="s">
        <v>444</v>
      </c>
    </row>
    <row r="711" spans="1:13" hidden="1" x14ac:dyDescent="0.35">
      <c r="A711" s="45">
        <v>46053</v>
      </c>
      <c r="B711" t="s">
        <v>51</v>
      </c>
      <c r="C711" t="s">
        <v>47</v>
      </c>
      <c r="D711" t="s">
        <v>58</v>
      </c>
      <c r="E711" t="s">
        <v>58</v>
      </c>
      <c r="F711" t="s">
        <v>34</v>
      </c>
      <c r="G711">
        <v>307</v>
      </c>
      <c r="H711" t="s">
        <v>401</v>
      </c>
      <c r="I711" s="38" t="s">
        <v>444</v>
      </c>
      <c r="J711" s="38" t="s">
        <v>444</v>
      </c>
      <c r="K711" s="38" t="s">
        <v>444</v>
      </c>
      <c r="L711" s="38" t="s">
        <v>444</v>
      </c>
      <c r="M711" s="38" t="s">
        <v>444</v>
      </c>
    </row>
    <row r="712" spans="1:13" hidden="1" x14ac:dyDescent="0.35">
      <c r="A712" s="45">
        <v>46053</v>
      </c>
      <c r="B712" t="s">
        <v>51</v>
      </c>
      <c r="C712" t="s">
        <v>402</v>
      </c>
      <c r="D712" t="s">
        <v>58</v>
      </c>
      <c r="E712" t="s">
        <v>58</v>
      </c>
      <c r="F712" t="s">
        <v>34</v>
      </c>
      <c r="G712">
        <v>307</v>
      </c>
      <c r="H712" t="s">
        <v>401</v>
      </c>
      <c r="I712" s="37" t="s">
        <v>444</v>
      </c>
      <c r="J712" s="38" t="s">
        <v>444</v>
      </c>
      <c r="K712" s="37" t="s">
        <v>444</v>
      </c>
      <c r="L712" s="37" t="s">
        <v>444</v>
      </c>
      <c r="M712" t="s">
        <v>444</v>
      </c>
    </row>
    <row r="713" spans="1:13" hidden="1" x14ac:dyDescent="0.35">
      <c r="A713" s="45">
        <v>46053</v>
      </c>
      <c r="B713" t="s">
        <v>51</v>
      </c>
      <c r="C713" t="s">
        <v>26</v>
      </c>
      <c r="D713" t="s">
        <v>58</v>
      </c>
      <c r="E713" t="s">
        <v>58</v>
      </c>
      <c r="F713" t="s">
        <v>34</v>
      </c>
      <c r="G713">
        <v>307</v>
      </c>
      <c r="H713" t="s">
        <v>401</v>
      </c>
      <c r="I713" s="38" t="s">
        <v>444</v>
      </c>
      <c r="J713" s="38" t="s">
        <v>444</v>
      </c>
      <c r="K713" s="37" t="s">
        <v>444</v>
      </c>
      <c r="L713" s="38" t="s">
        <v>444</v>
      </c>
      <c r="M713" t="s">
        <v>444</v>
      </c>
    </row>
    <row r="714" spans="1:13" hidden="1" x14ac:dyDescent="0.35">
      <c r="A714" s="45">
        <v>46053</v>
      </c>
      <c r="B714" t="s">
        <v>51</v>
      </c>
      <c r="C714" t="s">
        <v>42</v>
      </c>
      <c r="D714" t="s">
        <v>58</v>
      </c>
      <c r="E714" t="s">
        <v>58</v>
      </c>
      <c r="F714" t="s">
        <v>34</v>
      </c>
      <c r="G714">
        <v>307</v>
      </c>
      <c r="H714" t="s">
        <v>401</v>
      </c>
      <c r="I714" s="37" t="s">
        <v>422</v>
      </c>
      <c r="J714" s="38" t="s">
        <v>422</v>
      </c>
      <c r="K714" t="s">
        <v>444</v>
      </c>
      <c r="L714" t="s">
        <v>444</v>
      </c>
      <c r="M714" s="38" t="s">
        <v>444</v>
      </c>
    </row>
    <row r="715" spans="1:13" hidden="1" x14ac:dyDescent="0.35">
      <c r="A715" s="45">
        <v>46053</v>
      </c>
      <c r="B715" t="s">
        <v>51</v>
      </c>
      <c r="C715" t="s">
        <v>18</v>
      </c>
      <c r="D715" t="s">
        <v>58</v>
      </c>
      <c r="E715" t="s">
        <v>58</v>
      </c>
      <c r="F715" t="s">
        <v>34</v>
      </c>
      <c r="G715">
        <v>307</v>
      </c>
      <c r="H715" t="s">
        <v>401</v>
      </c>
      <c r="I715" s="38" t="s">
        <v>450</v>
      </c>
      <c r="J715" s="38" t="s">
        <v>422</v>
      </c>
      <c r="K715" s="38" t="s">
        <v>422</v>
      </c>
      <c r="L715" s="37" t="s">
        <v>422</v>
      </c>
      <c r="M715" s="38" t="s">
        <v>444</v>
      </c>
    </row>
    <row r="716" spans="1:13" hidden="1" x14ac:dyDescent="0.35">
      <c r="A716" s="45">
        <v>46053</v>
      </c>
      <c r="B716" t="s">
        <v>51</v>
      </c>
      <c r="C716" t="s">
        <v>48</v>
      </c>
      <c r="D716" t="s">
        <v>58</v>
      </c>
      <c r="E716" t="s">
        <v>58</v>
      </c>
      <c r="F716" t="s">
        <v>34</v>
      </c>
      <c r="G716">
        <v>307</v>
      </c>
      <c r="H716" t="s">
        <v>401</v>
      </c>
      <c r="I716" s="38" t="s">
        <v>422</v>
      </c>
      <c r="J716" s="38" t="s">
        <v>444</v>
      </c>
      <c r="K716" s="38" t="s">
        <v>444</v>
      </c>
      <c r="L716" s="37" t="s">
        <v>422</v>
      </c>
      <c r="M716" s="38" t="s">
        <v>444</v>
      </c>
    </row>
    <row r="717" spans="1:13" hidden="1" x14ac:dyDescent="0.35">
      <c r="A717" s="45">
        <v>46053</v>
      </c>
      <c r="B717" t="s">
        <v>51</v>
      </c>
      <c r="C717" t="s">
        <v>46</v>
      </c>
      <c r="D717" t="s">
        <v>58</v>
      </c>
      <c r="E717" t="s">
        <v>58</v>
      </c>
      <c r="F717" t="s">
        <v>34</v>
      </c>
      <c r="G717">
        <v>308</v>
      </c>
      <c r="H717" t="s">
        <v>60</v>
      </c>
      <c r="I717" s="38" t="s">
        <v>722</v>
      </c>
      <c r="J717" s="38" t="s">
        <v>847</v>
      </c>
      <c r="K717" s="38" t="s">
        <v>915</v>
      </c>
      <c r="L717" s="38" t="s">
        <v>916</v>
      </c>
      <c r="M717" t="s">
        <v>917</v>
      </c>
    </row>
    <row r="718" spans="1:13" hidden="1" x14ac:dyDescent="0.35">
      <c r="A718" s="45">
        <v>46053</v>
      </c>
      <c r="B718" t="s">
        <v>51</v>
      </c>
      <c r="C718" t="s">
        <v>47</v>
      </c>
      <c r="D718" t="s">
        <v>58</v>
      </c>
      <c r="E718" t="s">
        <v>58</v>
      </c>
      <c r="F718" t="s">
        <v>34</v>
      </c>
      <c r="G718">
        <v>308</v>
      </c>
      <c r="H718" t="s">
        <v>60</v>
      </c>
      <c r="I718" s="38" t="s">
        <v>701</v>
      </c>
      <c r="J718" s="38" t="s">
        <v>440</v>
      </c>
      <c r="K718" s="38" t="s">
        <v>444</v>
      </c>
      <c r="L718" s="38" t="s">
        <v>422</v>
      </c>
      <c r="M718" s="37" t="s">
        <v>444</v>
      </c>
    </row>
    <row r="719" spans="1:13" hidden="1" x14ac:dyDescent="0.35">
      <c r="A719" s="45">
        <v>46053</v>
      </c>
      <c r="B719" t="s">
        <v>51</v>
      </c>
      <c r="C719" t="s">
        <v>402</v>
      </c>
      <c r="D719" t="s">
        <v>58</v>
      </c>
      <c r="E719" t="s">
        <v>58</v>
      </c>
      <c r="F719" t="s">
        <v>34</v>
      </c>
      <c r="G719">
        <v>308</v>
      </c>
      <c r="H719" t="s">
        <v>60</v>
      </c>
      <c r="I719" s="38" t="s">
        <v>918</v>
      </c>
      <c r="J719" s="38" t="s">
        <v>919</v>
      </c>
      <c r="K719" s="38" t="s">
        <v>422</v>
      </c>
      <c r="L719" s="38" t="s">
        <v>422</v>
      </c>
      <c r="M719" s="38" t="s">
        <v>444</v>
      </c>
    </row>
    <row r="720" spans="1:13" hidden="1" x14ac:dyDescent="0.35">
      <c r="A720" s="45">
        <v>46053</v>
      </c>
      <c r="B720" t="s">
        <v>51</v>
      </c>
      <c r="C720" t="s">
        <v>26</v>
      </c>
      <c r="D720" t="s">
        <v>58</v>
      </c>
      <c r="E720" t="s">
        <v>58</v>
      </c>
      <c r="F720" t="s">
        <v>34</v>
      </c>
      <c r="G720">
        <v>308</v>
      </c>
      <c r="H720" t="s">
        <v>60</v>
      </c>
      <c r="I720" s="38" t="s">
        <v>920</v>
      </c>
      <c r="J720" s="38" t="s">
        <v>884</v>
      </c>
      <c r="K720" s="38" t="s">
        <v>422</v>
      </c>
      <c r="L720" s="38" t="s">
        <v>422</v>
      </c>
      <c r="M720" t="s">
        <v>444</v>
      </c>
    </row>
    <row r="721" spans="1:13" hidden="1" x14ac:dyDescent="0.35">
      <c r="A721" s="45">
        <v>46053</v>
      </c>
      <c r="B721" t="s">
        <v>51</v>
      </c>
      <c r="C721" t="s">
        <v>42</v>
      </c>
      <c r="D721" t="s">
        <v>58</v>
      </c>
      <c r="E721" t="s">
        <v>58</v>
      </c>
      <c r="F721" t="s">
        <v>34</v>
      </c>
      <c r="G721">
        <v>308</v>
      </c>
      <c r="H721" t="s">
        <v>60</v>
      </c>
      <c r="I721" s="38" t="s">
        <v>847</v>
      </c>
      <c r="J721" s="38" t="s">
        <v>834</v>
      </c>
      <c r="K721" t="s">
        <v>422</v>
      </c>
      <c r="L721" t="s">
        <v>422</v>
      </c>
      <c r="M721" s="38" t="s">
        <v>444</v>
      </c>
    </row>
    <row r="722" spans="1:13" hidden="1" x14ac:dyDescent="0.35">
      <c r="A722" s="45">
        <v>46053</v>
      </c>
      <c r="B722" t="s">
        <v>51</v>
      </c>
      <c r="C722" t="s">
        <v>18</v>
      </c>
      <c r="D722" t="s">
        <v>58</v>
      </c>
      <c r="E722" t="s">
        <v>58</v>
      </c>
      <c r="F722" t="s">
        <v>34</v>
      </c>
      <c r="G722">
        <v>308</v>
      </c>
      <c r="H722" t="s">
        <v>60</v>
      </c>
      <c r="I722" s="38" t="s">
        <v>903</v>
      </c>
      <c r="J722" s="38" t="s">
        <v>729</v>
      </c>
      <c r="K722" s="38" t="s">
        <v>763</v>
      </c>
      <c r="L722" s="38" t="s">
        <v>921</v>
      </c>
      <c r="M722" s="38" t="s">
        <v>761</v>
      </c>
    </row>
    <row r="723" spans="1:13" hidden="1" x14ac:dyDescent="0.35">
      <c r="A723" s="45">
        <v>46053</v>
      </c>
      <c r="B723" t="s">
        <v>51</v>
      </c>
      <c r="C723" t="s">
        <v>48</v>
      </c>
      <c r="D723" t="s">
        <v>58</v>
      </c>
      <c r="E723" t="s">
        <v>58</v>
      </c>
      <c r="F723" t="s">
        <v>34</v>
      </c>
      <c r="G723">
        <v>308</v>
      </c>
      <c r="H723" t="s">
        <v>60</v>
      </c>
      <c r="I723" s="38" t="s">
        <v>623</v>
      </c>
      <c r="J723" s="38" t="s">
        <v>452</v>
      </c>
      <c r="K723" s="38" t="s">
        <v>422</v>
      </c>
      <c r="L723" s="38" t="s">
        <v>422</v>
      </c>
      <c r="M723" s="37" t="s">
        <v>444</v>
      </c>
    </row>
    <row r="724" spans="1:13" hidden="1" x14ac:dyDescent="0.35">
      <c r="A724" s="45">
        <v>46053</v>
      </c>
      <c r="B724" t="s">
        <v>51</v>
      </c>
      <c r="C724" t="s">
        <v>46</v>
      </c>
      <c r="D724" t="s">
        <v>58</v>
      </c>
      <c r="E724" t="s">
        <v>58</v>
      </c>
      <c r="F724" t="s">
        <v>34</v>
      </c>
      <c r="G724">
        <v>309</v>
      </c>
      <c r="H724" t="s">
        <v>26</v>
      </c>
      <c r="I724" s="38" t="s">
        <v>643</v>
      </c>
      <c r="J724" s="38" t="s">
        <v>643</v>
      </c>
      <c r="K724" s="38" t="s">
        <v>529</v>
      </c>
      <c r="L724" s="38" t="s">
        <v>422</v>
      </c>
      <c r="M724" t="s">
        <v>422</v>
      </c>
    </row>
    <row r="725" spans="1:13" hidden="1" x14ac:dyDescent="0.35">
      <c r="A725" s="45">
        <v>46053</v>
      </c>
      <c r="B725" t="s">
        <v>51</v>
      </c>
      <c r="C725" t="s">
        <v>47</v>
      </c>
      <c r="D725" t="s">
        <v>58</v>
      </c>
      <c r="E725" t="s">
        <v>58</v>
      </c>
      <c r="F725" t="s">
        <v>34</v>
      </c>
      <c r="G725">
        <v>309</v>
      </c>
      <c r="H725" t="s">
        <v>26</v>
      </c>
      <c r="I725" s="38" t="s">
        <v>422</v>
      </c>
      <c r="J725" s="38" t="s">
        <v>444</v>
      </c>
      <c r="K725" s="38" t="s">
        <v>444</v>
      </c>
      <c r="L725" s="38" t="s">
        <v>444</v>
      </c>
      <c r="M725" s="38" t="s">
        <v>422</v>
      </c>
    </row>
    <row r="726" spans="1:13" hidden="1" x14ac:dyDescent="0.35">
      <c r="A726" s="45">
        <v>46053</v>
      </c>
      <c r="B726" t="s">
        <v>51</v>
      </c>
      <c r="C726" t="s">
        <v>402</v>
      </c>
      <c r="D726" t="s">
        <v>58</v>
      </c>
      <c r="E726" t="s">
        <v>58</v>
      </c>
      <c r="F726" t="s">
        <v>34</v>
      </c>
      <c r="G726">
        <v>309</v>
      </c>
      <c r="H726" t="s">
        <v>26</v>
      </c>
      <c r="I726" s="38" t="s">
        <v>422</v>
      </c>
      <c r="J726" s="38" t="s">
        <v>422</v>
      </c>
      <c r="K726" s="38" t="s">
        <v>444</v>
      </c>
      <c r="L726" s="38" t="s">
        <v>444</v>
      </c>
      <c r="M726" t="s">
        <v>444</v>
      </c>
    </row>
    <row r="727" spans="1:13" hidden="1" x14ac:dyDescent="0.35">
      <c r="A727" s="45">
        <v>46053</v>
      </c>
      <c r="B727" t="s">
        <v>51</v>
      </c>
      <c r="C727" t="s">
        <v>26</v>
      </c>
      <c r="D727" t="s">
        <v>58</v>
      </c>
      <c r="E727" t="s">
        <v>58</v>
      </c>
      <c r="F727" t="s">
        <v>34</v>
      </c>
      <c r="G727">
        <v>309</v>
      </c>
      <c r="H727" t="s">
        <v>26</v>
      </c>
      <c r="I727" s="38" t="s">
        <v>422</v>
      </c>
      <c r="J727" s="38" t="s">
        <v>422</v>
      </c>
      <c r="K727" t="s">
        <v>422</v>
      </c>
      <c r="L727" s="38" t="s">
        <v>444</v>
      </c>
      <c r="M727" t="s">
        <v>422</v>
      </c>
    </row>
    <row r="728" spans="1:13" hidden="1" x14ac:dyDescent="0.35">
      <c r="A728" s="45">
        <v>46053</v>
      </c>
      <c r="B728" t="s">
        <v>51</v>
      </c>
      <c r="C728" t="s">
        <v>42</v>
      </c>
      <c r="D728" t="s">
        <v>58</v>
      </c>
      <c r="E728" t="s">
        <v>58</v>
      </c>
      <c r="F728" t="s">
        <v>34</v>
      </c>
      <c r="G728">
        <v>309</v>
      </c>
      <c r="H728" t="s">
        <v>26</v>
      </c>
      <c r="I728" s="37" t="s">
        <v>422</v>
      </c>
      <c r="J728" s="38" t="s">
        <v>444</v>
      </c>
      <c r="K728" t="s">
        <v>422</v>
      </c>
      <c r="L728" t="s">
        <v>444</v>
      </c>
      <c r="M728" t="s">
        <v>444</v>
      </c>
    </row>
    <row r="729" spans="1:13" hidden="1" x14ac:dyDescent="0.35">
      <c r="A729" s="45">
        <v>46053</v>
      </c>
      <c r="B729" t="s">
        <v>51</v>
      </c>
      <c r="C729" t="s">
        <v>18</v>
      </c>
      <c r="D729" t="s">
        <v>58</v>
      </c>
      <c r="E729" t="s">
        <v>58</v>
      </c>
      <c r="F729" t="s">
        <v>34</v>
      </c>
      <c r="G729">
        <v>309</v>
      </c>
      <c r="H729" t="s">
        <v>26</v>
      </c>
      <c r="I729" s="38" t="s">
        <v>814</v>
      </c>
      <c r="J729" s="38" t="s">
        <v>643</v>
      </c>
      <c r="K729" s="38" t="s">
        <v>440</v>
      </c>
      <c r="L729" s="37" t="s">
        <v>422</v>
      </c>
      <c r="M729" t="s">
        <v>422</v>
      </c>
    </row>
    <row r="730" spans="1:13" hidden="1" x14ac:dyDescent="0.35">
      <c r="A730" s="45">
        <v>46053</v>
      </c>
      <c r="B730" t="s">
        <v>51</v>
      </c>
      <c r="C730" t="s">
        <v>48</v>
      </c>
      <c r="D730" t="s">
        <v>58</v>
      </c>
      <c r="E730" t="s">
        <v>58</v>
      </c>
      <c r="F730" t="s">
        <v>34</v>
      </c>
      <c r="G730">
        <v>309</v>
      </c>
      <c r="H730" t="s">
        <v>26</v>
      </c>
      <c r="I730" s="38" t="s">
        <v>422</v>
      </c>
      <c r="J730" s="38" t="s">
        <v>422</v>
      </c>
      <c r="K730" s="38" t="s">
        <v>422</v>
      </c>
      <c r="L730" s="38" t="s">
        <v>444</v>
      </c>
      <c r="M730" s="38" t="s">
        <v>444</v>
      </c>
    </row>
    <row r="731" spans="1:13" hidden="1" x14ac:dyDescent="0.35">
      <c r="A731" s="45">
        <v>46053</v>
      </c>
      <c r="B731" t="s">
        <v>51</v>
      </c>
      <c r="C731" t="s">
        <v>46</v>
      </c>
      <c r="D731" t="s">
        <v>58</v>
      </c>
      <c r="E731" t="s">
        <v>58</v>
      </c>
      <c r="F731" t="s">
        <v>34</v>
      </c>
      <c r="G731">
        <v>999</v>
      </c>
      <c r="H731" t="s">
        <v>27</v>
      </c>
      <c r="I731" s="38" t="s">
        <v>599</v>
      </c>
      <c r="J731" s="38" t="s">
        <v>600</v>
      </c>
      <c r="K731" s="38" t="s">
        <v>589</v>
      </c>
      <c r="L731" s="38" t="s">
        <v>601</v>
      </c>
      <c r="M731" t="s">
        <v>602</v>
      </c>
    </row>
    <row r="732" spans="1:13" hidden="1" x14ac:dyDescent="0.35">
      <c r="A732" s="45">
        <v>46053</v>
      </c>
      <c r="B732" t="s">
        <v>51</v>
      </c>
      <c r="C732" t="s">
        <v>47</v>
      </c>
      <c r="D732" t="s">
        <v>58</v>
      </c>
      <c r="E732" t="s">
        <v>58</v>
      </c>
      <c r="F732" t="s">
        <v>34</v>
      </c>
      <c r="G732">
        <v>999</v>
      </c>
      <c r="H732" t="s">
        <v>27</v>
      </c>
      <c r="I732" s="38" t="s">
        <v>603</v>
      </c>
      <c r="J732" s="38" t="s">
        <v>604</v>
      </c>
      <c r="K732" s="38" t="s">
        <v>472</v>
      </c>
      <c r="L732" s="38" t="s">
        <v>605</v>
      </c>
      <c r="M732" t="s">
        <v>422</v>
      </c>
    </row>
    <row r="733" spans="1:13" hidden="1" x14ac:dyDescent="0.35">
      <c r="A733" s="45">
        <v>46053</v>
      </c>
      <c r="B733" t="s">
        <v>51</v>
      </c>
      <c r="C733" t="s">
        <v>402</v>
      </c>
      <c r="D733" t="s">
        <v>58</v>
      </c>
      <c r="E733" t="s">
        <v>58</v>
      </c>
      <c r="F733" t="s">
        <v>34</v>
      </c>
      <c r="G733">
        <v>999</v>
      </c>
      <c r="H733" t="s">
        <v>27</v>
      </c>
      <c r="I733" s="38" t="s">
        <v>606</v>
      </c>
      <c r="J733" s="38" t="s">
        <v>607</v>
      </c>
      <c r="K733" t="s">
        <v>508</v>
      </c>
      <c r="L733" t="s">
        <v>465</v>
      </c>
      <c r="M733" t="s">
        <v>444</v>
      </c>
    </row>
    <row r="734" spans="1:13" hidden="1" x14ac:dyDescent="0.35">
      <c r="A734" s="45">
        <v>46053</v>
      </c>
      <c r="B734" t="s">
        <v>51</v>
      </c>
      <c r="C734" t="s">
        <v>26</v>
      </c>
      <c r="D734" t="s">
        <v>58</v>
      </c>
      <c r="E734" t="s">
        <v>58</v>
      </c>
      <c r="F734" t="s">
        <v>34</v>
      </c>
      <c r="G734">
        <v>999</v>
      </c>
      <c r="H734" t="s">
        <v>27</v>
      </c>
      <c r="I734" s="38" t="s">
        <v>608</v>
      </c>
      <c r="J734" t="s">
        <v>609</v>
      </c>
      <c r="K734" t="s">
        <v>422</v>
      </c>
      <c r="L734" t="s">
        <v>422</v>
      </c>
      <c r="M734" t="s">
        <v>422</v>
      </c>
    </row>
    <row r="735" spans="1:13" hidden="1" x14ac:dyDescent="0.35">
      <c r="A735" s="45">
        <v>46053</v>
      </c>
      <c r="B735" t="s">
        <v>51</v>
      </c>
      <c r="C735" t="s">
        <v>42</v>
      </c>
      <c r="D735" t="s">
        <v>58</v>
      </c>
      <c r="E735" t="s">
        <v>58</v>
      </c>
      <c r="F735" t="s">
        <v>34</v>
      </c>
      <c r="G735">
        <v>999</v>
      </c>
      <c r="H735" t="s">
        <v>27</v>
      </c>
      <c r="I735" t="s">
        <v>610</v>
      </c>
      <c r="J735" t="s">
        <v>611</v>
      </c>
      <c r="K735" t="s">
        <v>473</v>
      </c>
      <c r="L735" t="s">
        <v>612</v>
      </c>
      <c r="M735" t="s">
        <v>422</v>
      </c>
    </row>
    <row r="736" spans="1:13" hidden="1" x14ac:dyDescent="0.35">
      <c r="A736" s="45">
        <v>46053</v>
      </c>
      <c r="B736" t="s">
        <v>51</v>
      </c>
      <c r="C736" t="s">
        <v>18</v>
      </c>
      <c r="D736" t="s">
        <v>58</v>
      </c>
      <c r="E736" t="s">
        <v>58</v>
      </c>
      <c r="F736" t="s">
        <v>34</v>
      </c>
      <c r="G736">
        <v>999</v>
      </c>
      <c r="H736" t="s">
        <v>27</v>
      </c>
      <c r="I736" s="37" t="s">
        <v>613</v>
      </c>
      <c r="J736" s="37" t="s">
        <v>614</v>
      </c>
      <c r="K736" t="s">
        <v>615</v>
      </c>
      <c r="L736" s="38" t="s">
        <v>616</v>
      </c>
      <c r="M736" t="s">
        <v>517</v>
      </c>
    </row>
    <row r="737" spans="1:13" hidden="1" x14ac:dyDescent="0.35">
      <c r="A737" s="45">
        <v>46053</v>
      </c>
      <c r="B737" t="s">
        <v>51</v>
      </c>
      <c r="C737" t="s">
        <v>48</v>
      </c>
      <c r="D737" t="s">
        <v>58</v>
      </c>
      <c r="E737" t="s">
        <v>58</v>
      </c>
      <c r="F737" t="s">
        <v>34</v>
      </c>
      <c r="G737">
        <v>999</v>
      </c>
      <c r="H737" t="s">
        <v>27</v>
      </c>
      <c r="I737" s="38" t="s">
        <v>484</v>
      </c>
      <c r="J737" s="38" t="s">
        <v>617</v>
      </c>
      <c r="K737" s="38" t="s">
        <v>537</v>
      </c>
      <c r="L737" s="38" t="s">
        <v>586</v>
      </c>
      <c r="M737" t="s">
        <v>422</v>
      </c>
    </row>
    <row r="738" spans="1:13" hidden="1" x14ac:dyDescent="0.35">
      <c r="A738" s="45">
        <v>46053</v>
      </c>
      <c r="B738" t="s">
        <v>61</v>
      </c>
      <c r="C738" t="s">
        <v>402</v>
      </c>
      <c r="D738" t="s">
        <v>58</v>
      </c>
      <c r="E738" t="s">
        <v>58</v>
      </c>
      <c r="F738" t="s">
        <v>392</v>
      </c>
      <c r="G738" t="s">
        <v>812</v>
      </c>
      <c r="H738" t="s">
        <v>812</v>
      </c>
      <c r="I738" s="37" t="s">
        <v>444</v>
      </c>
      <c r="J738" s="38" t="s">
        <v>444</v>
      </c>
      <c r="K738" t="s">
        <v>444</v>
      </c>
      <c r="L738" s="38" t="s">
        <v>444</v>
      </c>
      <c r="M738" t="s">
        <v>444</v>
      </c>
    </row>
    <row r="739" spans="1:13" hidden="1" x14ac:dyDescent="0.35">
      <c r="A739" s="45">
        <v>46053</v>
      </c>
      <c r="B739" t="s">
        <v>61</v>
      </c>
      <c r="C739" t="s">
        <v>46</v>
      </c>
      <c r="D739" t="s">
        <v>58</v>
      </c>
      <c r="E739" t="s">
        <v>58</v>
      </c>
      <c r="F739" t="s">
        <v>392</v>
      </c>
      <c r="G739">
        <v>401</v>
      </c>
      <c r="H739" t="s">
        <v>64</v>
      </c>
      <c r="I739" s="38" t="s">
        <v>922</v>
      </c>
      <c r="J739" s="38" t="s">
        <v>923</v>
      </c>
      <c r="K739" s="37" t="s">
        <v>924</v>
      </c>
      <c r="L739" s="37" t="s">
        <v>925</v>
      </c>
      <c r="M739" s="38" t="s">
        <v>916</v>
      </c>
    </row>
    <row r="740" spans="1:13" hidden="1" x14ac:dyDescent="0.35">
      <c r="A740" s="45">
        <v>46053</v>
      </c>
      <c r="B740" t="s">
        <v>61</v>
      </c>
      <c r="C740" t="s">
        <v>47</v>
      </c>
      <c r="D740" t="s">
        <v>58</v>
      </c>
      <c r="E740" t="s">
        <v>58</v>
      </c>
      <c r="F740" t="s">
        <v>392</v>
      </c>
      <c r="G740">
        <v>401</v>
      </c>
      <c r="H740" t="s">
        <v>64</v>
      </c>
      <c r="I740" s="38" t="s">
        <v>926</v>
      </c>
      <c r="J740" s="37" t="s">
        <v>927</v>
      </c>
      <c r="K740" t="s">
        <v>928</v>
      </c>
      <c r="L740" t="s">
        <v>929</v>
      </c>
      <c r="M740" t="s">
        <v>422</v>
      </c>
    </row>
    <row r="741" spans="1:13" hidden="1" x14ac:dyDescent="0.35">
      <c r="A741" s="45">
        <v>46053</v>
      </c>
      <c r="B741" t="s">
        <v>61</v>
      </c>
      <c r="C741" t="s">
        <v>402</v>
      </c>
      <c r="D741" t="s">
        <v>58</v>
      </c>
      <c r="E741" t="s">
        <v>58</v>
      </c>
      <c r="F741" t="s">
        <v>392</v>
      </c>
      <c r="G741">
        <v>401</v>
      </c>
      <c r="H741" t="s">
        <v>64</v>
      </c>
      <c r="I741" s="38" t="s">
        <v>639</v>
      </c>
      <c r="J741" t="s">
        <v>930</v>
      </c>
      <c r="K741" t="s">
        <v>422</v>
      </c>
      <c r="L741" t="s">
        <v>931</v>
      </c>
      <c r="M741" t="s">
        <v>444</v>
      </c>
    </row>
    <row r="742" spans="1:13" hidden="1" x14ac:dyDescent="0.35">
      <c r="A742" s="45">
        <v>46053</v>
      </c>
      <c r="B742" t="s">
        <v>61</v>
      </c>
      <c r="C742" t="s">
        <v>26</v>
      </c>
      <c r="D742" t="s">
        <v>58</v>
      </c>
      <c r="E742" t="s">
        <v>58</v>
      </c>
      <c r="F742" t="s">
        <v>392</v>
      </c>
      <c r="G742">
        <v>401</v>
      </c>
      <c r="H742" t="s">
        <v>64</v>
      </c>
      <c r="I742" s="38" t="s">
        <v>932</v>
      </c>
      <c r="J742" t="s">
        <v>933</v>
      </c>
      <c r="K742" t="s">
        <v>444</v>
      </c>
      <c r="L742" t="s">
        <v>422</v>
      </c>
      <c r="M742" s="38" t="s">
        <v>422</v>
      </c>
    </row>
    <row r="743" spans="1:13" hidden="1" x14ac:dyDescent="0.35">
      <c r="A743" s="45">
        <v>46053</v>
      </c>
      <c r="B743" t="s">
        <v>61</v>
      </c>
      <c r="C743" t="s">
        <v>42</v>
      </c>
      <c r="D743" t="s">
        <v>58</v>
      </c>
      <c r="E743" t="s">
        <v>58</v>
      </c>
      <c r="F743" t="s">
        <v>392</v>
      </c>
      <c r="G743">
        <v>401</v>
      </c>
      <c r="H743" t="s">
        <v>64</v>
      </c>
      <c r="I743" s="38" t="s">
        <v>925</v>
      </c>
      <c r="J743" s="38" t="s">
        <v>836</v>
      </c>
      <c r="K743" t="s">
        <v>934</v>
      </c>
      <c r="L743" t="s">
        <v>935</v>
      </c>
      <c r="M743" t="s">
        <v>936</v>
      </c>
    </row>
    <row r="744" spans="1:13" hidden="1" x14ac:dyDescent="0.35">
      <c r="A744" s="45">
        <v>46053</v>
      </c>
      <c r="B744" t="s">
        <v>61</v>
      </c>
      <c r="C744" t="s">
        <v>18</v>
      </c>
      <c r="D744" t="s">
        <v>58</v>
      </c>
      <c r="E744" t="s">
        <v>58</v>
      </c>
      <c r="F744" t="s">
        <v>392</v>
      </c>
      <c r="G744">
        <v>401</v>
      </c>
      <c r="H744" t="s">
        <v>64</v>
      </c>
      <c r="I744" s="38" t="s">
        <v>937</v>
      </c>
      <c r="J744" s="38" t="s">
        <v>918</v>
      </c>
      <c r="K744" s="38" t="s">
        <v>938</v>
      </c>
      <c r="L744" s="38" t="s">
        <v>891</v>
      </c>
      <c r="M744" s="38" t="s">
        <v>696</v>
      </c>
    </row>
    <row r="745" spans="1:13" hidden="1" x14ac:dyDescent="0.35">
      <c r="A745" s="45">
        <v>46053</v>
      </c>
      <c r="B745" t="s">
        <v>61</v>
      </c>
      <c r="C745" t="s">
        <v>48</v>
      </c>
      <c r="D745" t="s">
        <v>58</v>
      </c>
      <c r="E745" t="s">
        <v>58</v>
      </c>
      <c r="F745" t="s">
        <v>392</v>
      </c>
      <c r="G745">
        <v>401</v>
      </c>
      <c r="H745" t="s">
        <v>64</v>
      </c>
      <c r="I745" s="38" t="s">
        <v>750</v>
      </c>
      <c r="J745" s="38" t="s">
        <v>939</v>
      </c>
      <c r="K745" t="s">
        <v>788</v>
      </c>
      <c r="L745" t="s">
        <v>940</v>
      </c>
      <c r="M745" t="s">
        <v>422</v>
      </c>
    </row>
    <row r="746" spans="1:13" hidden="1" x14ac:dyDescent="0.35">
      <c r="A746" s="45">
        <v>46053</v>
      </c>
      <c r="B746" t="s">
        <v>61</v>
      </c>
      <c r="C746" t="s">
        <v>46</v>
      </c>
      <c r="D746" t="s">
        <v>58</v>
      </c>
      <c r="E746" t="s">
        <v>58</v>
      </c>
      <c r="F746" t="s">
        <v>392</v>
      </c>
      <c r="G746">
        <v>402</v>
      </c>
      <c r="H746" t="s">
        <v>941</v>
      </c>
      <c r="I746" s="38" t="s">
        <v>942</v>
      </c>
      <c r="J746" s="38" t="s">
        <v>943</v>
      </c>
      <c r="K746" s="38" t="s">
        <v>944</v>
      </c>
      <c r="L746" t="s">
        <v>945</v>
      </c>
      <c r="M746" s="38" t="s">
        <v>946</v>
      </c>
    </row>
    <row r="747" spans="1:13" hidden="1" x14ac:dyDescent="0.35">
      <c r="A747" s="45">
        <v>46053</v>
      </c>
      <c r="B747" t="s">
        <v>61</v>
      </c>
      <c r="C747" t="s">
        <v>47</v>
      </c>
      <c r="D747" t="s">
        <v>58</v>
      </c>
      <c r="E747" t="s">
        <v>58</v>
      </c>
      <c r="F747" t="s">
        <v>392</v>
      </c>
      <c r="G747">
        <v>402</v>
      </c>
      <c r="H747" t="s">
        <v>941</v>
      </c>
      <c r="I747" t="s">
        <v>947</v>
      </c>
      <c r="J747" t="s">
        <v>866</v>
      </c>
      <c r="K747" t="s">
        <v>923</v>
      </c>
      <c r="L747" t="s">
        <v>948</v>
      </c>
      <c r="M747" t="s">
        <v>422</v>
      </c>
    </row>
    <row r="748" spans="1:13" hidden="1" x14ac:dyDescent="0.35">
      <c r="A748" s="45">
        <v>46053</v>
      </c>
      <c r="B748" t="s">
        <v>61</v>
      </c>
      <c r="C748" t="s">
        <v>402</v>
      </c>
      <c r="D748" t="s">
        <v>58</v>
      </c>
      <c r="E748" t="s">
        <v>58</v>
      </c>
      <c r="F748" t="s">
        <v>392</v>
      </c>
      <c r="G748">
        <v>402</v>
      </c>
      <c r="H748" t="s">
        <v>941</v>
      </c>
      <c r="I748" t="s">
        <v>949</v>
      </c>
      <c r="J748" t="s">
        <v>950</v>
      </c>
      <c r="K748" t="s">
        <v>558</v>
      </c>
      <c r="L748" t="s">
        <v>951</v>
      </c>
      <c r="M748" t="s">
        <v>422</v>
      </c>
    </row>
    <row r="749" spans="1:13" hidden="1" x14ac:dyDescent="0.35">
      <c r="A749" s="45">
        <v>46053</v>
      </c>
      <c r="B749" t="s">
        <v>61</v>
      </c>
      <c r="C749" t="s">
        <v>26</v>
      </c>
      <c r="D749" t="s">
        <v>58</v>
      </c>
      <c r="E749" t="s">
        <v>58</v>
      </c>
      <c r="F749" t="s">
        <v>392</v>
      </c>
      <c r="G749">
        <v>402</v>
      </c>
      <c r="H749" t="s">
        <v>941</v>
      </c>
      <c r="I749" t="s">
        <v>952</v>
      </c>
      <c r="J749" t="s">
        <v>953</v>
      </c>
      <c r="K749" t="s">
        <v>422</v>
      </c>
      <c r="L749" t="s">
        <v>422</v>
      </c>
      <c r="M749" t="s">
        <v>834</v>
      </c>
    </row>
    <row r="750" spans="1:13" hidden="1" x14ac:dyDescent="0.35">
      <c r="A750" s="45">
        <v>46053</v>
      </c>
      <c r="B750" t="s">
        <v>61</v>
      </c>
      <c r="C750" t="s">
        <v>42</v>
      </c>
      <c r="D750" t="s">
        <v>58</v>
      </c>
      <c r="E750" t="s">
        <v>58</v>
      </c>
      <c r="F750" t="s">
        <v>392</v>
      </c>
      <c r="G750">
        <v>402</v>
      </c>
      <c r="H750" t="s">
        <v>941</v>
      </c>
      <c r="I750" t="s">
        <v>954</v>
      </c>
      <c r="J750" t="s">
        <v>955</v>
      </c>
      <c r="K750" t="s">
        <v>839</v>
      </c>
      <c r="L750" t="s">
        <v>931</v>
      </c>
      <c r="M750" t="s">
        <v>956</v>
      </c>
    </row>
    <row r="751" spans="1:13" hidden="1" x14ac:dyDescent="0.35">
      <c r="A751" s="45">
        <v>46053</v>
      </c>
      <c r="B751" t="s">
        <v>61</v>
      </c>
      <c r="C751" t="s">
        <v>18</v>
      </c>
      <c r="D751" t="s">
        <v>58</v>
      </c>
      <c r="E751" t="s">
        <v>58</v>
      </c>
      <c r="F751" t="s">
        <v>392</v>
      </c>
      <c r="G751">
        <v>402</v>
      </c>
      <c r="H751" t="s">
        <v>941</v>
      </c>
      <c r="I751" s="37" t="s">
        <v>957</v>
      </c>
      <c r="J751" s="37" t="s">
        <v>958</v>
      </c>
      <c r="K751" s="38" t="s">
        <v>959</v>
      </c>
      <c r="L751" t="s">
        <v>960</v>
      </c>
      <c r="M751" s="38" t="s">
        <v>961</v>
      </c>
    </row>
    <row r="752" spans="1:13" hidden="1" x14ac:dyDescent="0.35">
      <c r="A752" s="45">
        <v>46053</v>
      </c>
      <c r="B752" t="s">
        <v>61</v>
      </c>
      <c r="C752" t="s">
        <v>48</v>
      </c>
      <c r="D752" t="s">
        <v>58</v>
      </c>
      <c r="E752" t="s">
        <v>58</v>
      </c>
      <c r="F752" t="s">
        <v>392</v>
      </c>
      <c r="G752">
        <v>402</v>
      </c>
      <c r="H752" t="s">
        <v>941</v>
      </c>
      <c r="I752" s="38" t="s">
        <v>962</v>
      </c>
      <c r="J752" t="s">
        <v>963</v>
      </c>
      <c r="K752" t="s">
        <v>964</v>
      </c>
      <c r="L752" t="s">
        <v>965</v>
      </c>
      <c r="M752" t="s">
        <v>422</v>
      </c>
    </row>
    <row r="753" spans="1:13" hidden="1" x14ac:dyDescent="0.35">
      <c r="A753" s="45">
        <v>46053</v>
      </c>
      <c r="B753" t="s">
        <v>61</v>
      </c>
      <c r="C753" t="s">
        <v>46</v>
      </c>
      <c r="D753" t="s">
        <v>58</v>
      </c>
      <c r="E753" t="s">
        <v>58</v>
      </c>
      <c r="F753" t="s">
        <v>392</v>
      </c>
      <c r="G753">
        <v>403</v>
      </c>
      <c r="H753" t="s">
        <v>966</v>
      </c>
      <c r="I753" s="38" t="s">
        <v>724</v>
      </c>
      <c r="J753" s="38" t="s">
        <v>949</v>
      </c>
      <c r="K753" s="38" t="s">
        <v>629</v>
      </c>
      <c r="L753" t="s">
        <v>967</v>
      </c>
      <c r="M753" t="s">
        <v>728</v>
      </c>
    </row>
    <row r="754" spans="1:13" hidden="1" x14ac:dyDescent="0.35">
      <c r="A754" s="45">
        <v>46053</v>
      </c>
      <c r="B754" t="s">
        <v>61</v>
      </c>
      <c r="C754" t="s">
        <v>47</v>
      </c>
      <c r="D754" t="s">
        <v>58</v>
      </c>
      <c r="E754" t="s">
        <v>58</v>
      </c>
      <c r="F754" t="s">
        <v>392</v>
      </c>
      <c r="G754">
        <v>403</v>
      </c>
      <c r="H754" t="s">
        <v>966</v>
      </c>
      <c r="I754" t="s">
        <v>899</v>
      </c>
      <c r="J754" t="s">
        <v>692</v>
      </c>
      <c r="K754" t="s">
        <v>923</v>
      </c>
      <c r="L754" t="s">
        <v>968</v>
      </c>
      <c r="M754" t="s">
        <v>422</v>
      </c>
    </row>
    <row r="755" spans="1:13" hidden="1" x14ac:dyDescent="0.35">
      <c r="A755" s="45">
        <v>46053</v>
      </c>
      <c r="B755" t="s">
        <v>61</v>
      </c>
      <c r="C755" t="s">
        <v>402</v>
      </c>
      <c r="D755" t="s">
        <v>58</v>
      </c>
      <c r="E755" t="s">
        <v>58</v>
      </c>
      <c r="F755" t="s">
        <v>392</v>
      </c>
      <c r="G755">
        <v>403</v>
      </c>
      <c r="H755" t="s">
        <v>966</v>
      </c>
      <c r="I755" s="38" t="s">
        <v>794</v>
      </c>
      <c r="J755" s="38" t="s">
        <v>969</v>
      </c>
      <c r="K755" t="s">
        <v>422</v>
      </c>
      <c r="L755" t="s">
        <v>926</v>
      </c>
      <c r="M755" t="s">
        <v>422</v>
      </c>
    </row>
    <row r="756" spans="1:13" hidden="1" x14ac:dyDescent="0.35">
      <c r="A756" s="45">
        <v>46053</v>
      </c>
      <c r="B756" t="s">
        <v>61</v>
      </c>
      <c r="C756" t="s">
        <v>26</v>
      </c>
      <c r="D756" t="s">
        <v>58</v>
      </c>
      <c r="E756" t="s">
        <v>58</v>
      </c>
      <c r="F756" t="s">
        <v>392</v>
      </c>
      <c r="G756">
        <v>403</v>
      </c>
      <c r="H756" t="s">
        <v>966</v>
      </c>
      <c r="I756" t="s">
        <v>970</v>
      </c>
      <c r="J756" t="s">
        <v>831</v>
      </c>
      <c r="K756" t="s">
        <v>444</v>
      </c>
      <c r="L756" t="s">
        <v>422</v>
      </c>
      <c r="M756" t="s">
        <v>422</v>
      </c>
    </row>
    <row r="757" spans="1:13" hidden="1" x14ac:dyDescent="0.35">
      <c r="A757" s="45">
        <v>46053</v>
      </c>
      <c r="B757" t="s">
        <v>61</v>
      </c>
      <c r="C757" t="s">
        <v>42</v>
      </c>
      <c r="D757" t="s">
        <v>58</v>
      </c>
      <c r="E757" t="s">
        <v>58</v>
      </c>
      <c r="F757" t="s">
        <v>392</v>
      </c>
      <c r="G757">
        <v>403</v>
      </c>
      <c r="H757" t="s">
        <v>966</v>
      </c>
      <c r="I757" t="s">
        <v>819</v>
      </c>
      <c r="J757" t="s">
        <v>971</v>
      </c>
      <c r="K757" t="s">
        <v>839</v>
      </c>
      <c r="L757" t="s">
        <v>972</v>
      </c>
      <c r="M757" t="s">
        <v>422</v>
      </c>
    </row>
    <row r="758" spans="1:13" hidden="1" x14ac:dyDescent="0.35">
      <c r="A758" s="45">
        <v>46053</v>
      </c>
      <c r="B758" t="s">
        <v>61</v>
      </c>
      <c r="C758" t="s">
        <v>18</v>
      </c>
      <c r="D758" t="s">
        <v>58</v>
      </c>
      <c r="E758" t="s">
        <v>58</v>
      </c>
      <c r="F758" t="s">
        <v>392</v>
      </c>
      <c r="G758">
        <v>403</v>
      </c>
      <c r="H758" t="s">
        <v>966</v>
      </c>
      <c r="I758" s="38" t="s">
        <v>973</v>
      </c>
      <c r="J758" s="38" t="s">
        <v>974</v>
      </c>
      <c r="K758" s="38" t="s">
        <v>975</v>
      </c>
      <c r="L758" s="38" t="s">
        <v>976</v>
      </c>
      <c r="M758" t="s">
        <v>977</v>
      </c>
    </row>
    <row r="759" spans="1:13" hidden="1" x14ac:dyDescent="0.35">
      <c r="A759" s="45">
        <v>46053</v>
      </c>
      <c r="B759" t="s">
        <v>61</v>
      </c>
      <c r="C759" t="s">
        <v>48</v>
      </c>
      <c r="D759" t="s">
        <v>58</v>
      </c>
      <c r="E759" t="s">
        <v>58</v>
      </c>
      <c r="F759" t="s">
        <v>392</v>
      </c>
      <c r="G759">
        <v>403</v>
      </c>
      <c r="H759" t="s">
        <v>966</v>
      </c>
      <c r="I759" t="s">
        <v>978</v>
      </c>
      <c r="J759" t="s">
        <v>570</v>
      </c>
      <c r="K759" t="s">
        <v>979</v>
      </c>
      <c r="L759" t="s">
        <v>859</v>
      </c>
      <c r="M759" t="s">
        <v>422</v>
      </c>
    </row>
    <row r="760" spans="1:13" hidden="1" x14ac:dyDescent="0.35">
      <c r="A760" s="45">
        <v>46053</v>
      </c>
      <c r="B760" t="s">
        <v>61</v>
      </c>
      <c r="C760" t="s">
        <v>46</v>
      </c>
      <c r="D760" t="s">
        <v>58</v>
      </c>
      <c r="E760" t="s">
        <v>58</v>
      </c>
      <c r="F760" t="s">
        <v>392</v>
      </c>
      <c r="G760">
        <v>404</v>
      </c>
      <c r="H760" t="s">
        <v>980</v>
      </c>
      <c r="I760" s="38" t="s">
        <v>619</v>
      </c>
      <c r="J760" s="38" t="s">
        <v>619</v>
      </c>
      <c r="K760" s="38" t="s">
        <v>571</v>
      </c>
      <c r="L760" t="s">
        <v>813</v>
      </c>
      <c r="M760" s="38" t="s">
        <v>447</v>
      </c>
    </row>
    <row r="761" spans="1:13" hidden="1" x14ac:dyDescent="0.35">
      <c r="A761" s="45">
        <v>46053</v>
      </c>
      <c r="B761" t="s">
        <v>61</v>
      </c>
      <c r="C761" t="s">
        <v>47</v>
      </c>
      <c r="D761" t="s">
        <v>58</v>
      </c>
      <c r="E761" t="s">
        <v>58</v>
      </c>
      <c r="F761" t="s">
        <v>392</v>
      </c>
      <c r="G761">
        <v>404</v>
      </c>
      <c r="H761" t="s">
        <v>980</v>
      </c>
      <c r="I761" t="s">
        <v>813</v>
      </c>
      <c r="J761" t="s">
        <v>574</v>
      </c>
      <c r="K761" t="s">
        <v>422</v>
      </c>
      <c r="L761" t="s">
        <v>444</v>
      </c>
      <c r="M761" t="s">
        <v>444</v>
      </c>
    </row>
    <row r="762" spans="1:13" hidden="1" x14ac:dyDescent="0.35">
      <c r="A762" s="45">
        <v>46053</v>
      </c>
      <c r="B762" t="s">
        <v>61</v>
      </c>
      <c r="C762" t="s">
        <v>402</v>
      </c>
      <c r="D762" t="s">
        <v>58</v>
      </c>
      <c r="E762" t="s">
        <v>58</v>
      </c>
      <c r="F762" t="s">
        <v>392</v>
      </c>
      <c r="G762">
        <v>404</v>
      </c>
      <c r="H762" t="s">
        <v>980</v>
      </c>
      <c r="I762" s="37" t="s">
        <v>422</v>
      </c>
      <c r="J762" t="s">
        <v>422</v>
      </c>
      <c r="K762" t="s">
        <v>422</v>
      </c>
      <c r="L762" t="s">
        <v>422</v>
      </c>
      <c r="M762" t="s">
        <v>422</v>
      </c>
    </row>
    <row r="763" spans="1:13" hidden="1" x14ac:dyDescent="0.35">
      <c r="A763" s="45">
        <v>46053</v>
      </c>
      <c r="B763" t="s">
        <v>61</v>
      </c>
      <c r="C763" t="s">
        <v>26</v>
      </c>
      <c r="D763" t="s">
        <v>58</v>
      </c>
      <c r="E763" t="s">
        <v>58</v>
      </c>
      <c r="F763" t="s">
        <v>392</v>
      </c>
      <c r="G763">
        <v>404</v>
      </c>
      <c r="H763" t="s">
        <v>980</v>
      </c>
      <c r="I763" s="38" t="s">
        <v>422</v>
      </c>
      <c r="J763" t="s">
        <v>422</v>
      </c>
      <c r="K763" s="37" t="s">
        <v>444</v>
      </c>
      <c r="L763" t="s">
        <v>444</v>
      </c>
      <c r="M763" s="38" t="s">
        <v>422</v>
      </c>
    </row>
    <row r="764" spans="1:13" hidden="1" x14ac:dyDescent="0.35">
      <c r="A764" s="45">
        <v>46053</v>
      </c>
      <c r="B764" t="s">
        <v>61</v>
      </c>
      <c r="C764" t="s">
        <v>42</v>
      </c>
      <c r="D764" t="s">
        <v>58</v>
      </c>
      <c r="E764" t="s">
        <v>58</v>
      </c>
      <c r="F764" t="s">
        <v>392</v>
      </c>
      <c r="G764">
        <v>404</v>
      </c>
      <c r="H764" t="s">
        <v>980</v>
      </c>
      <c r="I764" s="38" t="s">
        <v>597</v>
      </c>
      <c r="J764" t="s">
        <v>597</v>
      </c>
      <c r="K764" t="s">
        <v>422</v>
      </c>
      <c r="L764" t="s">
        <v>529</v>
      </c>
      <c r="M764" s="38" t="s">
        <v>422</v>
      </c>
    </row>
    <row r="765" spans="1:13" hidden="1" x14ac:dyDescent="0.35">
      <c r="A765" s="45">
        <v>46053</v>
      </c>
      <c r="B765" t="s">
        <v>61</v>
      </c>
      <c r="C765" t="s">
        <v>18</v>
      </c>
      <c r="D765" t="s">
        <v>58</v>
      </c>
      <c r="E765" t="s">
        <v>58</v>
      </c>
      <c r="F765" t="s">
        <v>392</v>
      </c>
      <c r="G765">
        <v>404</v>
      </c>
      <c r="H765" t="s">
        <v>980</v>
      </c>
      <c r="I765" s="38" t="s">
        <v>619</v>
      </c>
      <c r="J765" s="38" t="s">
        <v>565</v>
      </c>
      <c r="K765" s="38" t="s">
        <v>900</v>
      </c>
      <c r="L765" t="s">
        <v>687</v>
      </c>
      <c r="M765" s="38" t="s">
        <v>440</v>
      </c>
    </row>
    <row r="766" spans="1:13" hidden="1" x14ac:dyDescent="0.35">
      <c r="A766" s="45">
        <v>46053</v>
      </c>
      <c r="B766" t="s">
        <v>61</v>
      </c>
      <c r="C766" t="s">
        <v>48</v>
      </c>
      <c r="D766" t="s">
        <v>58</v>
      </c>
      <c r="E766" t="s">
        <v>58</v>
      </c>
      <c r="F766" t="s">
        <v>392</v>
      </c>
      <c r="G766">
        <v>404</v>
      </c>
      <c r="H766" t="s">
        <v>980</v>
      </c>
      <c r="I766" t="s">
        <v>440</v>
      </c>
      <c r="J766" t="s">
        <v>447</v>
      </c>
      <c r="K766" t="s">
        <v>422</v>
      </c>
      <c r="L766" t="s">
        <v>623</v>
      </c>
      <c r="M766" t="s">
        <v>422</v>
      </c>
    </row>
    <row r="767" spans="1:13" hidden="1" x14ac:dyDescent="0.35">
      <c r="A767" s="45">
        <v>46053</v>
      </c>
      <c r="B767" t="s">
        <v>61</v>
      </c>
      <c r="C767" t="s">
        <v>46</v>
      </c>
      <c r="D767" t="s">
        <v>58</v>
      </c>
      <c r="E767" t="s">
        <v>58</v>
      </c>
      <c r="F767" t="s">
        <v>392</v>
      </c>
      <c r="G767">
        <v>405</v>
      </c>
      <c r="H767" t="s">
        <v>981</v>
      </c>
      <c r="I767" s="38" t="s">
        <v>620</v>
      </c>
      <c r="J767" s="38" t="s">
        <v>620</v>
      </c>
      <c r="K767" s="38" t="s">
        <v>422</v>
      </c>
      <c r="L767" s="37" t="s">
        <v>439</v>
      </c>
      <c r="M767" s="38" t="s">
        <v>640</v>
      </c>
    </row>
    <row r="768" spans="1:13" hidden="1" x14ac:dyDescent="0.35">
      <c r="A768" s="45">
        <v>46053</v>
      </c>
      <c r="B768" t="s">
        <v>61</v>
      </c>
      <c r="C768" t="s">
        <v>47</v>
      </c>
      <c r="D768" t="s">
        <v>58</v>
      </c>
      <c r="E768" t="s">
        <v>58</v>
      </c>
      <c r="F768" t="s">
        <v>392</v>
      </c>
      <c r="G768">
        <v>405</v>
      </c>
      <c r="H768" t="s">
        <v>981</v>
      </c>
      <c r="I768" s="38" t="s">
        <v>619</v>
      </c>
      <c r="J768" t="s">
        <v>568</v>
      </c>
      <c r="K768" t="s">
        <v>444</v>
      </c>
      <c r="L768" t="s">
        <v>422</v>
      </c>
      <c r="M768" t="s">
        <v>444</v>
      </c>
    </row>
    <row r="769" spans="1:13" hidden="1" x14ac:dyDescent="0.35">
      <c r="A769" s="45">
        <v>46053</v>
      </c>
      <c r="B769" t="s">
        <v>61</v>
      </c>
      <c r="C769" t="s">
        <v>402</v>
      </c>
      <c r="D769" t="s">
        <v>58</v>
      </c>
      <c r="E769" t="s">
        <v>58</v>
      </c>
      <c r="F769" t="s">
        <v>392</v>
      </c>
      <c r="G769">
        <v>405</v>
      </c>
      <c r="H769" t="s">
        <v>981</v>
      </c>
      <c r="I769" s="37" t="s">
        <v>422</v>
      </c>
      <c r="J769" s="37" t="s">
        <v>422</v>
      </c>
      <c r="K769" t="s">
        <v>444</v>
      </c>
      <c r="L769" t="s">
        <v>444</v>
      </c>
      <c r="M769" t="s">
        <v>444</v>
      </c>
    </row>
    <row r="770" spans="1:13" hidden="1" x14ac:dyDescent="0.35">
      <c r="A770" s="45">
        <v>46053</v>
      </c>
      <c r="B770" t="s">
        <v>61</v>
      </c>
      <c r="C770" t="s">
        <v>26</v>
      </c>
      <c r="D770" t="s">
        <v>58</v>
      </c>
      <c r="E770" t="s">
        <v>58</v>
      </c>
      <c r="F770" t="s">
        <v>392</v>
      </c>
      <c r="G770">
        <v>405</v>
      </c>
      <c r="H770" t="s">
        <v>981</v>
      </c>
      <c r="I770" s="38" t="s">
        <v>422</v>
      </c>
      <c r="J770" s="38" t="s">
        <v>422</v>
      </c>
      <c r="K770" t="s">
        <v>444</v>
      </c>
      <c r="L770" s="38" t="s">
        <v>444</v>
      </c>
      <c r="M770" s="38" t="s">
        <v>422</v>
      </c>
    </row>
    <row r="771" spans="1:13" hidden="1" x14ac:dyDescent="0.35">
      <c r="A771" s="45">
        <v>46053</v>
      </c>
      <c r="B771" t="s">
        <v>61</v>
      </c>
      <c r="C771" t="s">
        <v>42</v>
      </c>
      <c r="D771" t="s">
        <v>58</v>
      </c>
      <c r="E771" t="s">
        <v>58</v>
      </c>
      <c r="F771" t="s">
        <v>392</v>
      </c>
      <c r="G771">
        <v>405</v>
      </c>
      <c r="H771" t="s">
        <v>981</v>
      </c>
      <c r="I771" s="38" t="s">
        <v>631</v>
      </c>
      <c r="J771" s="38" t="s">
        <v>574</v>
      </c>
      <c r="K771" t="s">
        <v>444</v>
      </c>
      <c r="L771" t="s">
        <v>422</v>
      </c>
      <c r="M771" t="s">
        <v>422</v>
      </c>
    </row>
    <row r="772" spans="1:13" hidden="1" x14ac:dyDescent="0.35">
      <c r="A772" s="45">
        <v>46053</v>
      </c>
      <c r="B772" t="s">
        <v>61</v>
      </c>
      <c r="C772" t="s">
        <v>18</v>
      </c>
      <c r="D772" t="s">
        <v>58</v>
      </c>
      <c r="E772" t="s">
        <v>58</v>
      </c>
      <c r="F772" t="s">
        <v>392</v>
      </c>
      <c r="G772">
        <v>405</v>
      </c>
      <c r="H772" t="s">
        <v>981</v>
      </c>
      <c r="I772" s="38" t="s">
        <v>982</v>
      </c>
      <c r="J772" s="38" t="s">
        <v>982</v>
      </c>
      <c r="K772" s="38" t="s">
        <v>422</v>
      </c>
      <c r="L772" s="38" t="s">
        <v>439</v>
      </c>
      <c r="M772" s="38" t="s">
        <v>789</v>
      </c>
    </row>
    <row r="773" spans="1:13" hidden="1" x14ac:dyDescent="0.35">
      <c r="A773" s="45">
        <v>46053</v>
      </c>
      <c r="B773" t="s">
        <v>61</v>
      </c>
      <c r="C773" t="s">
        <v>48</v>
      </c>
      <c r="D773" t="s">
        <v>58</v>
      </c>
      <c r="E773" t="s">
        <v>58</v>
      </c>
      <c r="F773" t="s">
        <v>392</v>
      </c>
      <c r="G773">
        <v>405</v>
      </c>
      <c r="H773" t="s">
        <v>981</v>
      </c>
      <c r="I773" s="38" t="s">
        <v>631</v>
      </c>
      <c r="J773" t="s">
        <v>574</v>
      </c>
      <c r="K773" t="s">
        <v>444</v>
      </c>
      <c r="L773" t="s">
        <v>422</v>
      </c>
      <c r="M773" t="s">
        <v>444</v>
      </c>
    </row>
    <row r="774" spans="1:13" hidden="1" x14ac:dyDescent="0.35">
      <c r="A774" s="45">
        <v>46053</v>
      </c>
      <c r="B774" t="s">
        <v>61</v>
      </c>
      <c r="C774" t="s">
        <v>46</v>
      </c>
      <c r="D774" t="s">
        <v>58</v>
      </c>
      <c r="E774" t="s">
        <v>58</v>
      </c>
      <c r="F774" t="s">
        <v>392</v>
      </c>
      <c r="G774">
        <v>406</v>
      </c>
      <c r="H774" t="s">
        <v>983</v>
      </c>
      <c r="I774" t="s">
        <v>643</v>
      </c>
      <c r="J774" t="s">
        <v>450</v>
      </c>
      <c r="K774" t="s">
        <v>422</v>
      </c>
      <c r="L774" t="s">
        <v>814</v>
      </c>
      <c r="M774" t="s">
        <v>422</v>
      </c>
    </row>
    <row r="775" spans="1:13" hidden="1" x14ac:dyDescent="0.35">
      <c r="A775" s="45">
        <v>46053</v>
      </c>
      <c r="B775" t="s">
        <v>61</v>
      </c>
      <c r="C775" t="s">
        <v>47</v>
      </c>
      <c r="D775" t="s">
        <v>58</v>
      </c>
      <c r="E775" t="s">
        <v>58</v>
      </c>
      <c r="F775" t="s">
        <v>392</v>
      </c>
      <c r="G775">
        <v>406</v>
      </c>
      <c r="H775" t="s">
        <v>983</v>
      </c>
      <c r="I775" t="s">
        <v>444</v>
      </c>
      <c r="J775" t="s">
        <v>444</v>
      </c>
      <c r="K775" t="s">
        <v>444</v>
      </c>
      <c r="L775" t="s">
        <v>444</v>
      </c>
      <c r="M775" t="s">
        <v>444</v>
      </c>
    </row>
    <row r="776" spans="1:13" hidden="1" x14ac:dyDescent="0.35">
      <c r="A776" s="45">
        <v>46053</v>
      </c>
      <c r="B776" t="s">
        <v>61</v>
      </c>
      <c r="C776" t="s">
        <v>402</v>
      </c>
      <c r="D776" t="s">
        <v>58</v>
      </c>
      <c r="E776" t="s">
        <v>58</v>
      </c>
      <c r="F776" t="s">
        <v>392</v>
      </c>
      <c r="G776">
        <v>406</v>
      </c>
      <c r="H776" t="s">
        <v>983</v>
      </c>
      <c r="I776" t="s">
        <v>444</v>
      </c>
      <c r="J776" t="s">
        <v>444</v>
      </c>
      <c r="K776" t="s">
        <v>444</v>
      </c>
      <c r="L776" t="s">
        <v>444</v>
      </c>
      <c r="M776" t="s">
        <v>444</v>
      </c>
    </row>
    <row r="777" spans="1:13" hidden="1" x14ac:dyDescent="0.35">
      <c r="A777" s="45">
        <v>46053</v>
      </c>
      <c r="B777" t="s">
        <v>61</v>
      </c>
      <c r="C777" t="s">
        <v>26</v>
      </c>
      <c r="D777" t="s">
        <v>58</v>
      </c>
      <c r="E777" t="s">
        <v>58</v>
      </c>
      <c r="F777" t="s">
        <v>392</v>
      </c>
      <c r="G777">
        <v>406</v>
      </c>
      <c r="H777" t="s">
        <v>983</v>
      </c>
      <c r="I777" t="s">
        <v>422</v>
      </c>
      <c r="J777" t="s">
        <v>444</v>
      </c>
      <c r="K777" t="s">
        <v>444</v>
      </c>
      <c r="L777" t="s">
        <v>444</v>
      </c>
      <c r="M777" t="s">
        <v>422</v>
      </c>
    </row>
    <row r="778" spans="1:13" hidden="1" x14ac:dyDescent="0.35">
      <c r="A778" s="45">
        <v>46053</v>
      </c>
      <c r="B778" t="s">
        <v>61</v>
      </c>
      <c r="C778" t="s">
        <v>42</v>
      </c>
      <c r="D778" t="s">
        <v>58</v>
      </c>
      <c r="E778" t="s">
        <v>58</v>
      </c>
      <c r="F778" t="s">
        <v>392</v>
      </c>
      <c r="G778">
        <v>406</v>
      </c>
      <c r="H778" t="s">
        <v>983</v>
      </c>
      <c r="I778" t="s">
        <v>422</v>
      </c>
      <c r="J778" t="s">
        <v>422</v>
      </c>
      <c r="K778" t="s">
        <v>444</v>
      </c>
      <c r="L778" t="s">
        <v>422</v>
      </c>
      <c r="M778" t="s">
        <v>444</v>
      </c>
    </row>
    <row r="779" spans="1:13" hidden="1" x14ac:dyDescent="0.35">
      <c r="A779" s="45">
        <v>46053</v>
      </c>
      <c r="B779" t="s">
        <v>61</v>
      </c>
      <c r="C779" t="s">
        <v>18</v>
      </c>
      <c r="D779" t="s">
        <v>58</v>
      </c>
      <c r="E779" t="s">
        <v>58</v>
      </c>
      <c r="F779" t="s">
        <v>392</v>
      </c>
      <c r="G779">
        <v>406</v>
      </c>
      <c r="H779" t="s">
        <v>983</v>
      </c>
      <c r="I779" t="s">
        <v>643</v>
      </c>
      <c r="J779" t="s">
        <v>450</v>
      </c>
      <c r="K779" t="s">
        <v>422</v>
      </c>
      <c r="L779" t="s">
        <v>814</v>
      </c>
      <c r="M779" t="s">
        <v>422</v>
      </c>
    </row>
    <row r="780" spans="1:13" hidden="1" x14ac:dyDescent="0.35">
      <c r="A780" s="45">
        <v>46053</v>
      </c>
      <c r="B780" t="s">
        <v>61</v>
      </c>
      <c r="C780" t="s">
        <v>48</v>
      </c>
      <c r="D780" t="s">
        <v>58</v>
      </c>
      <c r="E780" t="s">
        <v>58</v>
      </c>
      <c r="F780" t="s">
        <v>392</v>
      </c>
      <c r="G780">
        <v>406</v>
      </c>
      <c r="H780" t="s">
        <v>983</v>
      </c>
      <c r="I780" t="s">
        <v>422</v>
      </c>
      <c r="J780" t="s">
        <v>422</v>
      </c>
      <c r="K780" t="s">
        <v>444</v>
      </c>
      <c r="L780" t="s">
        <v>422</v>
      </c>
      <c r="M780" t="s">
        <v>444</v>
      </c>
    </row>
    <row r="781" spans="1:13" hidden="1" x14ac:dyDescent="0.35">
      <c r="A781" s="45">
        <v>46053</v>
      </c>
      <c r="B781" t="s">
        <v>61</v>
      </c>
      <c r="C781" t="s">
        <v>46</v>
      </c>
      <c r="D781" t="s">
        <v>58</v>
      </c>
      <c r="E781" t="s">
        <v>58</v>
      </c>
      <c r="F781" t="s">
        <v>392</v>
      </c>
      <c r="G781">
        <v>407</v>
      </c>
      <c r="H781" t="s">
        <v>984</v>
      </c>
      <c r="I781" s="38" t="s">
        <v>643</v>
      </c>
      <c r="J781" s="38" t="s">
        <v>450</v>
      </c>
      <c r="K781" s="38" t="s">
        <v>497</v>
      </c>
      <c r="L781" s="38" t="s">
        <v>596</v>
      </c>
      <c r="M781" t="s">
        <v>422</v>
      </c>
    </row>
    <row r="782" spans="1:13" hidden="1" x14ac:dyDescent="0.35">
      <c r="A782" s="45">
        <v>46053</v>
      </c>
      <c r="B782" t="s">
        <v>61</v>
      </c>
      <c r="C782" t="s">
        <v>47</v>
      </c>
      <c r="D782" t="s">
        <v>58</v>
      </c>
      <c r="E782" t="s">
        <v>58</v>
      </c>
      <c r="F782" t="s">
        <v>392</v>
      </c>
      <c r="G782">
        <v>407</v>
      </c>
      <c r="H782" t="s">
        <v>984</v>
      </c>
      <c r="I782" s="38" t="s">
        <v>422</v>
      </c>
      <c r="J782" s="38" t="s">
        <v>444</v>
      </c>
      <c r="K782" t="s">
        <v>444</v>
      </c>
      <c r="L782" t="s">
        <v>422</v>
      </c>
      <c r="M782" t="s">
        <v>444</v>
      </c>
    </row>
    <row r="783" spans="1:13" hidden="1" x14ac:dyDescent="0.35">
      <c r="A783" s="45">
        <v>46053</v>
      </c>
      <c r="B783" t="s">
        <v>61</v>
      </c>
      <c r="C783" t="s">
        <v>402</v>
      </c>
      <c r="D783" t="s">
        <v>58</v>
      </c>
      <c r="E783" t="s">
        <v>58</v>
      </c>
      <c r="F783" t="s">
        <v>392</v>
      </c>
      <c r="G783">
        <v>407</v>
      </c>
      <c r="H783" t="s">
        <v>984</v>
      </c>
      <c r="I783" s="38" t="s">
        <v>422</v>
      </c>
      <c r="J783" s="38" t="s">
        <v>422</v>
      </c>
      <c r="K783" t="s">
        <v>444</v>
      </c>
      <c r="L783" t="s">
        <v>422</v>
      </c>
      <c r="M783" t="s">
        <v>444</v>
      </c>
    </row>
    <row r="784" spans="1:13" hidden="1" x14ac:dyDescent="0.35">
      <c r="A784" s="45">
        <v>46053</v>
      </c>
      <c r="B784" t="s">
        <v>61</v>
      </c>
      <c r="C784" t="s">
        <v>26</v>
      </c>
      <c r="D784" t="s">
        <v>58</v>
      </c>
      <c r="E784" t="s">
        <v>58</v>
      </c>
      <c r="F784" t="s">
        <v>392</v>
      </c>
      <c r="G784">
        <v>407</v>
      </c>
      <c r="H784" t="s">
        <v>984</v>
      </c>
      <c r="I784" t="s">
        <v>422</v>
      </c>
      <c r="J784" t="s">
        <v>422</v>
      </c>
      <c r="K784" t="s">
        <v>422</v>
      </c>
      <c r="L784" t="s">
        <v>422</v>
      </c>
      <c r="M784" t="s">
        <v>444</v>
      </c>
    </row>
    <row r="785" spans="1:13" hidden="1" x14ac:dyDescent="0.35">
      <c r="A785" s="45">
        <v>46053</v>
      </c>
      <c r="B785" t="s">
        <v>61</v>
      </c>
      <c r="C785" t="s">
        <v>42</v>
      </c>
      <c r="D785" t="s">
        <v>58</v>
      </c>
      <c r="E785" t="s">
        <v>58</v>
      </c>
      <c r="F785" t="s">
        <v>392</v>
      </c>
      <c r="G785">
        <v>407</v>
      </c>
      <c r="H785" t="s">
        <v>984</v>
      </c>
      <c r="I785" s="38" t="s">
        <v>422</v>
      </c>
      <c r="J785" s="38" t="s">
        <v>444</v>
      </c>
      <c r="K785" t="s">
        <v>422</v>
      </c>
      <c r="L785" s="38" t="s">
        <v>422</v>
      </c>
      <c r="M785" t="s">
        <v>444</v>
      </c>
    </row>
    <row r="786" spans="1:13" hidden="1" x14ac:dyDescent="0.35">
      <c r="A786" s="45">
        <v>46053</v>
      </c>
      <c r="B786" t="s">
        <v>61</v>
      </c>
      <c r="C786" t="s">
        <v>18</v>
      </c>
      <c r="D786" t="s">
        <v>58</v>
      </c>
      <c r="E786" t="s">
        <v>58</v>
      </c>
      <c r="F786" t="s">
        <v>392</v>
      </c>
      <c r="G786">
        <v>407</v>
      </c>
      <c r="H786" t="s">
        <v>984</v>
      </c>
      <c r="I786" s="38" t="s">
        <v>450</v>
      </c>
      <c r="J786" s="38" t="s">
        <v>450</v>
      </c>
      <c r="K786" s="38" t="s">
        <v>497</v>
      </c>
      <c r="L786" s="38" t="s">
        <v>596</v>
      </c>
      <c r="M786" t="s">
        <v>422</v>
      </c>
    </row>
    <row r="787" spans="1:13" hidden="1" x14ac:dyDescent="0.35">
      <c r="A787" s="45">
        <v>46053</v>
      </c>
      <c r="B787" t="s">
        <v>61</v>
      </c>
      <c r="C787" t="s">
        <v>48</v>
      </c>
      <c r="D787" t="s">
        <v>58</v>
      </c>
      <c r="E787" t="s">
        <v>58</v>
      </c>
      <c r="F787" t="s">
        <v>392</v>
      </c>
      <c r="G787">
        <v>407</v>
      </c>
      <c r="H787" t="s">
        <v>984</v>
      </c>
      <c r="I787" s="38" t="s">
        <v>422</v>
      </c>
      <c r="J787" s="38" t="s">
        <v>422</v>
      </c>
      <c r="K787" t="s">
        <v>444</v>
      </c>
      <c r="L787" t="s">
        <v>444</v>
      </c>
      <c r="M787" t="s">
        <v>444</v>
      </c>
    </row>
    <row r="788" spans="1:13" hidden="1" x14ac:dyDescent="0.35">
      <c r="A788" s="45">
        <v>46053</v>
      </c>
      <c r="B788" t="s">
        <v>61</v>
      </c>
      <c r="C788" t="s">
        <v>46</v>
      </c>
      <c r="D788" t="s">
        <v>58</v>
      </c>
      <c r="E788" t="s">
        <v>58</v>
      </c>
      <c r="F788" t="s">
        <v>392</v>
      </c>
      <c r="G788">
        <v>408</v>
      </c>
      <c r="H788" t="s">
        <v>80</v>
      </c>
      <c r="I788" s="38" t="s">
        <v>643</v>
      </c>
      <c r="J788" s="37" t="s">
        <v>450</v>
      </c>
      <c r="K788" s="38" t="s">
        <v>497</v>
      </c>
      <c r="L788" s="38" t="s">
        <v>643</v>
      </c>
      <c r="M788" s="38" t="s">
        <v>764</v>
      </c>
    </row>
    <row r="789" spans="1:13" hidden="1" x14ac:dyDescent="0.35">
      <c r="A789" s="45">
        <v>46053</v>
      </c>
      <c r="B789" t="s">
        <v>61</v>
      </c>
      <c r="C789" t="s">
        <v>47</v>
      </c>
      <c r="D789" t="s">
        <v>58</v>
      </c>
      <c r="E789" t="s">
        <v>58</v>
      </c>
      <c r="F789" t="s">
        <v>392</v>
      </c>
      <c r="G789">
        <v>408</v>
      </c>
      <c r="H789" t="s">
        <v>80</v>
      </c>
      <c r="I789" s="38" t="s">
        <v>422</v>
      </c>
      <c r="J789" s="38" t="s">
        <v>422</v>
      </c>
      <c r="K789" t="s">
        <v>422</v>
      </c>
      <c r="L789" s="38" t="s">
        <v>444</v>
      </c>
      <c r="M789" t="s">
        <v>422</v>
      </c>
    </row>
    <row r="790" spans="1:13" hidden="1" x14ac:dyDescent="0.35">
      <c r="A790" s="45">
        <v>46053</v>
      </c>
      <c r="B790" t="s">
        <v>61</v>
      </c>
      <c r="C790" t="s">
        <v>402</v>
      </c>
      <c r="D790" t="s">
        <v>58</v>
      </c>
      <c r="E790" t="s">
        <v>58</v>
      </c>
      <c r="F790" t="s">
        <v>392</v>
      </c>
      <c r="G790">
        <v>408</v>
      </c>
      <c r="H790" t="s">
        <v>80</v>
      </c>
      <c r="I790" s="38" t="s">
        <v>422</v>
      </c>
      <c r="J790" s="38" t="s">
        <v>444</v>
      </c>
      <c r="K790" t="s">
        <v>444</v>
      </c>
      <c r="L790" t="s">
        <v>444</v>
      </c>
      <c r="M790" t="s">
        <v>422</v>
      </c>
    </row>
    <row r="791" spans="1:13" hidden="1" x14ac:dyDescent="0.35">
      <c r="A791" s="45">
        <v>46053</v>
      </c>
      <c r="B791" t="s">
        <v>61</v>
      </c>
      <c r="C791" t="s">
        <v>26</v>
      </c>
      <c r="D791" t="s">
        <v>58</v>
      </c>
      <c r="E791" t="s">
        <v>58</v>
      </c>
      <c r="F791" t="s">
        <v>392</v>
      </c>
      <c r="G791">
        <v>408</v>
      </c>
      <c r="H791" t="s">
        <v>80</v>
      </c>
      <c r="I791" s="37" t="s">
        <v>970</v>
      </c>
      <c r="J791" s="38" t="s">
        <v>422</v>
      </c>
      <c r="K791" t="s">
        <v>422</v>
      </c>
      <c r="L791" t="s">
        <v>444</v>
      </c>
      <c r="M791" t="s">
        <v>566</v>
      </c>
    </row>
    <row r="792" spans="1:13" hidden="1" x14ac:dyDescent="0.35">
      <c r="A792" s="45">
        <v>46053</v>
      </c>
      <c r="B792" t="s">
        <v>61</v>
      </c>
      <c r="C792" t="s">
        <v>42</v>
      </c>
      <c r="D792" t="s">
        <v>58</v>
      </c>
      <c r="E792" t="s">
        <v>58</v>
      </c>
      <c r="F792" t="s">
        <v>392</v>
      </c>
      <c r="G792">
        <v>408</v>
      </c>
      <c r="H792" t="s">
        <v>80</v>
      </c>
      <c r="I792" s="37" t="s">
        <v>596</v>
      </c>
      <c r="J792" s="38" t="s">
        <v>422</v>
      </c>
      <c r="K792" t="s">
        <v>422</v>
      </c>
      <c r="L792" s="38" t="s">
        <v>444</v>
      </c>
      <c r="M792" t="s">
        <v>839</v>
      </c>
    </row>
    <row r="793" spans="1:13" hidden="1" x14ac:dyDescent="0.35">
      <c r="A793" s="45">
        <v>46053</v>
      </c>
      <c r="B793" t="s">
        <v>61</v>
      </c>
      <c r="C793" t="s">
        <v>18</v>
      </c>
      <c r="D793" t="s">
        <v>58</v>
      </c>
      <c r="E793" t="s">
        <v>58</v>
      </c>
      <c r="F793" t="s">
        <v>392</v>
      </c>
      <c r="G793">
        <v>408</v>
      </c>
      <c r="H793" t="s">
        <v>80</v>
      </c>
      <c r="I793" s="37" t="s">
        <v>643</v>
      </c>
      <c r="J793" s="38" t="s">
        <v>450</v>
      </c>
      <c r="K793" s="38" t="s">
        <v>620</v>
      </c>
      <c r="L793" s="38" t="s">
        <v>643</v>
      </c>
      <c r="M793" s="38" t="s">
        <v>723</v>
      </c>
    </row>
    <row r="794" spans="1:13" hidden="1" x14ac:dyDescent="0.35">
      <c r="A794" s="45">
        <v>46053</v>
      </c>
      <c r="B794" t="s">
        <v>61</v>
      </c>
      <c r="C794" t="s">
        <v>48</v>
      </c>
      <c r="D794" t="s">
        <v>58</v>
      </c>
      <c r="E794" t="s">
        <v>58</v>
      </c>
      <c r="F794" t="s">
        <v>392</v>
      </c>
      <c r="G794">
        <v>408</v>
      </c>
      <c r="H794" t="s">
        <v>80</v>
      </c>
      <c r="I794" s="38" t="s">
        <v>422</v>
      </c>
      <c r="J794" s="38" t="s">
        <v>444</v>
      </c>
      <c r="K794" t="s">
        <v>422</v>
      </c>
      <c r="L794" s="38" t="s">
        <v>444</v>
      </c>
      <c r="M794" t="s">
        <v>422</v>
      </c>
    </row>
    <row r="795" spans="1:13" hidden="1" x14ac:dyDescent="0.35">
      <c r="A795" s="45">
        <v>46053</v>
      </c>
      <c r="B795" t="s">
        <v>61</v>
      </c>
      <c r="C795" t="s">
        <v>46</v>
      </c>
      <c r="D795" t="s">
        <v>58</v>
      </c>
      <c r="E795" t="s">
        <v>58</v>
      </c>
      <c r="F795" t="s">
        <v>392</v>
      </c>
      <c r="G795">
        <v>409</v>
      </c>
      <c r="H795" t="s">
        <v>26</v>
      </c>
      <c r="I795" s="38" t="s">
        <v>982</v>
      </c>
      <c r="J795" s="38" t="s">
        <v>443</v>
      </c>
      <c r="K795" s="38" t="s">
        <v>574</v>
      </c>
      <c r="L795" s="38" t="s">
        <v>497</v>
      </c>
      <c r="M795" s="38" t="s">
        <v>878</v>
      </c>
    </row>
    <row r="796" spans="1:13" hidden="1" x14ac:dyDescent="0.35">
      <c r="A796" s="45">
        <v>46053</v>
      </c>
      <c r="B796" t="s">
        <v>61</v>
      </c>
      <c r="C796" t="s">
        <v>47</v>
      </c>
      <c r="D796" t="s">
        <v>58</v>
      </c>
      <c r="E796" t="s">
        <v>58</v>
      </c>
      <c r="F796" t="s">
        <v>392</v>
      </c>
      <c r="G796">
        <v>409</v>
      </c>
      <c r="H796" t="s">
        <v>26</v>
      </c>
      <c r="I796" s="38" t="s">
        <v>439</v>
      </c>
      <c r="J796" s="38" t="s">
        <v>422</v>
      </c>
      <c r="K796" t="s">
        <v>444</v>
      </c>
      <c r="L796" s="38" t="s">
        <v>422</v>
      </c>
      <c r="M796" t="s">
        <v>422</v>
      </c>
    </row>
    <row r="797" spans="1:13" hidden="1" x14ac:dyDescent="0.35">
      <c r="A797" s="45">
        <v>46053</v>
      </c>
      <c r="B797" t="s">
        <v>61</v>
      </c>
      <c r="C797" t="s">
        <v>402</v>
      </c>
      <c r="D797" t="s">
        <v>58</v>
      </c>
      <c r="E797" t="s">
        <v>58</v>
      </c>
      <c r="F797" t="s">
        <v>392</v>
      </c>
      <c r="G797">
        <v>409</v>
      </c>
      <c r="H797" t="s">
        <v>26</v>
      </c>
      <c r="I797" s="38" t="s">
        <v>422</v>
      </c>
      <c r="J797" s="38" t="s">
        <v>422</v>
      </c>
      <c r="K797" t="s">
        <v>422</v>
      </c>
      <c r="L797" t="s">
        <v>422</v>
      </c>
      <c r="M797" t="s">
        <v>422</v>
      </c>
    </row>
    <row r="798" spans="1:13" hidden="1" x14ac:dyDescent="0.35">
      <c r="A798" s="45">
        <v>46053</v>
      </c>
      <c r="B798" t="s">
        <v>61</v>
      </c>
      <c r="C798" t="s">
        <v>26</v>
      </c>
      <c r="D798" t="s">
        <v>58</v>
      </c>
      <c r="E798" t="s">
        <v>58</v>
      </c>
      <c r="F798" t="s">
        <v>392</v>
      </c>
      <c r="G798">
        <v>409</v>
      </c>
      <c r="H798" t="s">
        <v>26</v>
      </c>
      <c r="I798" t="s">
        <v>985</v>
      </c>
      <c r="J798" t="s">
        <v>630</v>
      </c>
      <c r="K798" t="s">
        <v>422</v>
      </c>
      <c r="L798" t="s">
        <v>788</v>
      </c>
      <c r="M798" t="s">
        <v>986</v>
      </c>
    </row>
    <row r="799" spans="1:13" hidden="1" x14ac:dyDescent="0.35">
      <c r="A799" s="45">
        <v>46053</v>
      </c>
      <c r="B799" t="s">
        <v>61</v>
      </c>
      <c r="C799" t="s">
        <v>42</v>
      </c>
      <c r="D799" t="s">
        <v>58</v>
      </c>
      <c r="E799" t="s">
        <v>58</v>
      </c>
      <c r="F799" t="s">
        <v>392</v>
      </c>
      <c r="G799">
        <v>409</v>
      </c>
      <c r="H799" t="s">
        <v>26</v>
      </c>
      <c r="I799" s="38" t="s">
        <v>438</v>
      </c>
      <c r="J799" s="38" t="s">
        <v>439</v>
      </c>
      <c r="K799" t="s">
        <v>422</v>
      </c>
      <c r="L799" s="38" t="s">
        <v>422</v>
      </c>
      <c r="M799" t="s">
        <v>936</v>
      </c>
    </row>
    <row r="800" spans="1:13" hidden="1" x14ac:dyDescent="0.35">
      <c r="A800" s="45">
        <v>46053</v>
      </c>
      <c r="B800" t="s">
        <v>61</v>
      </c>
      <c r="C800" t="s">
        <v>18</v>
      </c>
      <c r="D800" t="s">
        <v>58</v>
      </c>
      <c r="E800" t="s">
        <v>58</v>
      </c>
      <c r="F800" t="s">
        <v>392</v>
      </c>
      <c r="G800">
        <v>409</v>
      </c>
      <c r="H800" t="s">
        <v>26</v>
      </c>
      <c r="I800" s="38" t="s">
        <v>620</v>
      </c>
      <c r="J800" s="38" t="s">
        <v>438</v>
      </c>
      <c r="K800" s="38" t="s">
        <v>982</v>
      </c>
      <c r="L800" s="37" t="s">
        <v>497</v>
      </c>
      <c r="M800" s="38" t="s">
        <v>987</v>
      </c>
    </row>
    <row r="801" spans="1:13" hidden="1" x14ac:dyDescent="0.35">
      <c r="A801" s="45">
        <v>46053</v>
      </c>
      <c r="B801" t="s">
        <v>61</v>
      </c>
      <c r="C801" t="s">
        <v>48</v>
      </c>
      <c r="D801" t="s">
        <v>58</v>
      </c>
      <c r="E801" t="s">
        <v>58</v>
      </c>
      <c r="F801" t="s">
        <v>392</v>
      </c>
      <c r="G801">
        <v>409</v>
      </c>
      <c r="H801" t="s">
        <v>26</v>
      </c>
      <c r="I801" s="38" t="s">
        <v>443</v>
      </c>
      <c r="J801" s="38" t="s">
        <v>441</v>
      </c>
      <c r="K801" t="s">
        <v>422</v>
      </c>
      <c r="L801" s="38" t="s">
        <v>422</v>
      </c>
      <c r="M801" t="s">
        <v>422</v>
      </c>
    </row>
    <row r="802" spans="1:13" hidden="1" x14ac:dyDescent="0.35">
      <c r="A802" s="45">
        <v>46053</v>
      </c>
      <c r="B802" t="s">
        <v>61</v>
      </c>
      <c r="C802" t="s">
        <v>46</v>
      </c>
      <c r="D802" t="s">
        <v>58</v>
      </c>
      <c r="E802" t="s">
        <v>58</v>
      </c>
      <c r="F802" t="s">
        <v>392</v>
      </c>
      <c r="G802">
        <v>999</v>
      </c>
      <c r="H802" t="s">
        <v>27</v>
      </c>
      <c r="I802" s="38" t="s">
        <v>988</v>
      </c>
      <c r="J802" s="38" t="s">
        <v>989</v>
      </c>
      <c r="K802" t="s">
        <v>990</v>
      </c>
      <c r="L802" t="s">
        <v>991</v>
      </c>
      <c r="M802" t="s">
        <v>992</v>
      </c>
    </row>
    <row r="803" spans="1:13" hidden="1" x14ac:dyDescent="0.35">
      <c r="A803" s="45">
        <v>46053</v>
      </c>
      <c r="B803" t="s">
        <v>61</v>
      </c>
      <c r="C803" t="s">
        <v>47</v>
      </c>
      <c r="D803" t="s">
        <v>58</v>
      </c>
      <c r="E803" t="s">
        <v>58</v>
      </c>
      <c r="F803" t="s">
        <v>392</v>
      </c>
      <c r="G803">
        <v>999</v>
      </c>
      <c r="H803" t="s">
        <v>27</v>
      </c>
      <c r="I803" t="s">
        <v>993</v>
      </c>
      <c r="J803" t="s">
        <v>994</v>
      </c>
      <c r="K803" t="s">
        <v>543</v>
      </c>
      <c r="L803" t="s">
        <v>488</v>
      </c>
      <c r="M803" t="s">
        <v>465</v>
      </c>
    </row>
    <row r="804" spans="1:13" hidden="1" x14ac:dyDescent="0.35">
      <c r="A804" s="45">
        <v>46053</v>
      </c>
      <c r="B804" t="s">
        <v>61</v>
      </c>
      <c r="C804" t="s">
        <v>402</v>
      </c>
      <c r="D804" t="s">
        <v>58</v>
      </c>
      <c r="E804" t="s">
        <v>58</v>
      </c>
      <c r="F804" t="s">
        <v>392</v>
      </c>
      <c r="G804">
        <v>999</v>
      </c>
      <c r="H804" t="s">
        <v>27</v>
      </c>
      <c r="I804" t="s">
        <v>582</v>
      </c>
      <c r="J804" t="s">
        <v>995</v>
      </c>
      <c r="K804" t="s">
        <v>507</v>
      </c>
      <c r="L804" t="s">
        <v>605</v>
      </c>
      <c r="M804" t="s">
        <v>422</v>
      </c>
    </row>
    <row r="805" spans="1:13" hidden="1" x14ac:dyDescent="0.35">
      <c r="A805" s="45">
        <v>46053</v>
      </c>
      <c r="B805" t="s">
        <v>61</v>
      </c>
      <c r="C805" t="s">
        <v>26</v>
      </c>
      <c r="D805" t="s">
        <v>58</v>
      </c>
      <c r="E805" t="s">
        <v>58</v>
      </c>
      <c r="F805" t="s">
        <v>392</v>
      </c>
      <c r="G805">
        <v>999</v>
      </c>
      <c r="H805" t="s">
        <v>27</v>
      </c>
      <c r="I805" t="s">
        <v>996</v>
      </c>
      <c r="J805" t="s">
        <v>997</v>
      </c>
      <c r="K805" t="s">
        <v>472</v>
      </c>
      <c r="L805" t="s">
        <v>473</v>
      </c>
      <c r="M805" t="s">
        <v>577</v>
      </c>
    </row>
    <row r="806" spans="1:13" hidden="1" x14ac:dyDescent="0.35">
      <c r="A806" s="45">
        <v>46053</v>
      </c>
      <c r="B806" t="s">
        <v>61</v>
      </c>
      <c r="C806" t="s">
        <v>42</v>
      </c>
      <c r="D806" t="s">
        <v>58</v>
      </c>
      <c r="E806" t="s">
        <v>58</v>
      </c>
      <c r="F806" t="s">
        <v>392</v>
      </c>
      <c r="G806">
        <v>999</v>
      </c>
      <c r="H806" t="s">
        <v>27</v>
      </c>
      <c r="I806" t="s">
        <v>998</v>
      </c>
      <c r="J806" t="s">
        <v>999</v>
      </c>
      <c r="K806" t="s">
        <v>1000</v>
      </c>
      <c r="L806" t="s">
        <v>1001</v>
      </c>
      <c r="M806" t="s">
        <v>1002</v>
      </c>
    </row>
    <row r="807" spans="1:13" hidden="1" x14ac:dyDescent="0.35">
      <c r="A807" s="45">
        <v>46053</v>
      </c>
      <c r="B807" t="s">
        <v>61</v>
      </c>
      <c r="C807" t="s">
        <v>18</v>
      </c>
      <c r="D807" t="s">
        <v>58</v>
      </c>
      <c r="E807" t="s">
        <v>58</v>
      </c>
      <c r="F807" t="s">
        <v>392</v>
      </c>
      <c r="G807">
        <v>999</v>
      </c>
      <c r="H807" t="s">
        <v>27</v>
      </c>
      <c r="I807" s="38" t="s">
        <v>1003</v>
      </c>
      <c r="J807" s="38" t="s">
        <v>1004</v>
      </c>
      <c r="K807" t="s">
        <v>1005</v>
      </c>
      <c r="L807" t="s">
        <v>1006</v>
      </c>
      <c r="M807" t="s">
        <v>1007</v>
      </c>
    </row>
    <row r="808" spans="1:13" hidden="1" x14ac:dyDescent="0.35">
      <c r="A808" s="45">
        <v>46053</v>
      </c>
      <c r="B808" t="s">
        <v>61</v>
      </c>
      <c r="C808" t="s">
        <v>48</v>
      </c>
      <c r="D808" t="s">
        <v>58</v>
      </c>
      <c r="E808" t="s">
        <v>58</v>
      </c>
      <c r="F808" t="s">
        <v>392</v>
      </c>
      <c r="G808">
        <v>999</v>
      </c>
      <c r="H808" t="s">
        <v>27</v>
      </c>
      <c r="I808" t="s">
        <v>1008</v>
      </c>
      <c r="J808" t="s">
        <v>1009</v>
      </c>
      <c r="K808" t="s">
        <v>1010</v>
      </c>
      <c r="L808" t="s">
        <v>1011</v>
      </c>
      <c r="M808" t="s">
        <v>473</v>
      </c>
    </row>
    <row r="809" spans="1:13" hidden="1" x14ac:dyDescent="0.35">
      <c r="A809" s="45">
        <v>46053</v>
      </c>
      <c r="B809" t="s">
        <v>61</v>
      </c>
      <c r="C809" t="s">
        <v>46</v>
      </c>
      <c r="D809" t="s">
        <v>58</v>
      </c>
      <c r="E809" t="s">
        <v>58</v>
      </c>
      <c r="F809" t="s">
        <v>35</v>
      </c>
      <c r="G809">
        <v>401</v>
      </c>
      <c r="H809" t="s">
        <v>64</v>
      </c>
      <c r="I809" s="38" t="s">
        <v>1012</v>
      </c>
      <c r="J809" s="38" t="s">
        <v>442</v>
      </c>
      <c r="K809" t="s">
        <v>1013</v>
      </c>
      <c r="L809" t="s">
        <v>754</v>
      </c>
      <c r="M809" s="38" t="s">
        <v>422</v>
      </c>
    </row>
    <row r="810" spans="1:13" hidden="1" x14ac:dyDescent="0.35">
      <c r="A810" s="45">
        <v>46053</v>
      </c>
      <c r="B810" t="s">
        <v>61</v>
      </c>
      <c r="C810" t="s">
        <v>47</v>
      </c>
      <c r="D810" t="s">
        <v>58</v>
      </c>
      <c r="E810" t="s">
        <v>58</v>
      </c>
      <c r="F810" t="s">
        <v>35</v>
      </c>
      <c r="G810">
        <v>401</v>
      </c>
      <c r="H810" t="s">
        <v>64</v>
      </c>
      <c r="I810" s="38" t="s">
        <v>897</v>
      </c>
      <c r="J810" s="37" t="s">
        <v>637</v>
      </c>
      <c r="K810" t="s">
        <v>422</v>
      </c>
      <c r="L810" t="s">
        <v>422</v>
      </c>
      <c r="M810" t="s">
        <v>422</v>
      </c>
    </row>
    <row r="811" spans="1:13" hidden="1" x14ac:dyDescent="0.35">
      <c r="A811" s="45">
        <v>46053</v>
      </c>
      <c r="B811" t="s">
        <v>61</v>
      </c>
      <c r="C811" t="s">
        <v>402</v>
      </c>
      <c r="D811" t="s">
        <v>58</v>
      </c>
      <c r="E811" t="s">
        <v>58</v>
      </c>
      <c r="F811" t="s">
        <v>35</v>
      </c>
      <c r="G811">
        <v>401</v>
      </c>
      <c r="H811" t="s">
        <v>64</v>
      </c>
      <c r="I811" t="s">
        <v>1014</v>
      </c>
      <c r="J811" t="s">
        <v>422</v>
      </c>
      <c r="K811" t="s">
        <v>422</v>
      </c>
      <c r="L811" t="s">
        <v>422</v>
      </c>
      <c r="M811" t="s">
        <v>444</v>
      </c>
    </row>
    <row r="812" spans="1:13" hidden="1" x14ac:dyDescent="0.35">
      <c r="A812" s="45">
        <v>46053</v>
      </c>
      <c r="B812" t="s">
        <v>61</v>
      </c>
      <c r="C812" t="s">
        <v>26</v>
      </c>
      <c r="D812" t="s">
        <v>58</v>
      </c>
      <c r="E812" t="s">
        <v>58</v>
      </c>
      <c r="F812" t="s">
        <v>35</v>
      </c>
      <c r="G812">
        <v>401</v>
      </c>
      <c r="H812" t="s">
        <v>64</v>
      </c>
      <c r="I812" t="s">
        <v>422</v>
      </c>
      <c r="J812" t="s">
        <v>422</v>
      </c>
      <c r="K812" t="s">
        <v>444</v>
      </c>
      <c r="L812" t="s">
        <v>444</v>
      </c>
      <c r="M812" t="s">
        <v>444</v>
      </c>
    </row>
    <row r="813" spans="1:13" hidden="1" x14ac:dyDescent="0.35">
      <c r="A813" s="45">
        <v>46053</v>
      </c>
      <c r="B813" t="s">
        <v>61</v>
      </c>
      <c r="C813" t="s">
        <v>42</v>
      </c>
      <c r="D813" t="s">
        <v>58</v>
      </c>
      <c r="E813" t="s">
        <v>58</v>
      </c>
      <c r="F813" t="s">
        <v>35</v>
      </c>
      <c r="G813">
        <v>401</v>
      </c>
      <c r="H813" t="s">
        <v>64</v>
      </c>
      <c r="I813" s="38" t="s">
        <v>838</v>
      </c>
      <c r="J813" s="38" t="s">
        <v>917</v>
      </c>
      <c r="K813" t="s">
        <v>422</v>
      </c>
      <c r="L813" t="s">
        <v>1015</v>
      </c>
      <c r="M813" t="s">
        <v>422</v>
      </c>
    </row>
    <row r="814" spans="1:13" hidden="1" x14ac:dyDescent="0.35">
      <c r="A814" s="45">
        <v>46053</v>
      </c>
      <c r="B814" t="s">
        <v>61</v>
      </c>
      <c r="C814" t="s">
        <v>18</v>
      </c>
      <c r="D814" t="s">
        <v>58</v>
      </c>
      <c r="E814" t="s">
        <v>58</v>
      </c>
      <c r="F814" t="s">
        <v>35</v>
      </c>
      <c r="G814">
        <v>401</v>
      </c>
      <c r="H814" t="s">
        <v>64</v>
      </c>
      <c r="I814" s="38" t="s">
        <v>699</v>
      </c>
      <c r="J814" s="38" t="s">
        <v>696</v>
      </c>
      <c r="K814" t="s">
        <v>1016</v>
      </c>
      <c r="L814" s="38" t="s">
        <v>1017</v>
      </c>
      <c r="M814" s="38" t="s">
        <v>831</v>
      </c>
    </row>
    <row r="815" spans="1:13" hidden="1" x14ac:dyDescent="0.35">
      <c r="A815" s="45">
        <v>46053</v>
      </c>
      <c r="B815" t="s">
        <v>61</v>
      </c>
      <c r="C815" t="s">
        <v>48</v>
      </c>
      <c r="D815" t="s">
        <v>58</v>
      </c>
      <c r="E815" t="s">
        <v>58</v>
      </c>
      <c r="F815" t="s">
        <v>35</v>
      </c>
      <c r="G815">
        <v>401</v>
      </c>
      <c r="H815" t="s">
        <v>64</v>
      </c>
      <c r="I815" t="s">
        <v>1018</v>
      </c>
      <c r="J815" t="s">
        <v>917</v>
      </c>
      <c r="K815" t="s">
        <v>422</v>
      </c>
      <c r="L815" t="s">
        <v>422</v>
      </c>
      <c r="M815" t="s">
        <v>422</v>
      </c>
    </row>
    <row r="816" spans="1:13" hidden="1" x14ac:dyDescent="0.35">
      <c r="A816" s="45">
        <v>46053</v>
      </c>
      <c r="B816" t="s">
        <v>61</v>
      </c>
      <c r="C816" t="s">
        <v>46</v>
      </c>
      <c r="D816" t="s">
        <v>58</v>
      </c>
      <c r="E816" t="s">
        <v>58</v>
      </c>
      <c r="F816" t="s">
        <v>35</v>
      </c>
      <c r="G816">
        <v>402</v>
      </c>
      <c r="H816" t="s">
        <v>941</v>
      </c>
      <c r="I816" s="38" t="s">
        <v>1019</v>
      </c>
      <c r="J816" t="s">
        <v>1020</v>
      </c>
      <c r="K816" t="s">
        <v>1021</v>
      </c>
      <c r="L816" t="s">
        <v>1022</v>
      </c>
      <c r="M816" t="s">
        <v>1023</v>
      </c>
    </row>
    <row r="817" spans="1:13" hidden="1" x14ac:dyDescent="0.35">
      <c r="A817" s="45">
        <v>46053</v>
      </c>
      <c r="B817" t="s">
        <v>61</v>
      </c>
      <c r="C817" t="s">
        <v>47</v>
      </c>
      <c r="D817" t="s">
        <v>58</v>
      </c>
      <c r="E817" t="s">
        <v>58</v>
      </c>
      <c r="F817" t="s">
        <v>35</v>
      </c>
      <c r="G817">
        <v>402</v>
      </c>
      <c r="H817" t="s">
        <v>941</v>
      </c>
      <c r="I817" t="s">
        <v>1024</v>
      </c>
      <c r="J817" t="s">
        <v>875</v>
      </c>
      <c r="K817" t="s">
        <v>422</v>
      </c>
      <c r="L817" t="s">
        <v>1025</v>
      </c>
      <c r="M817" t="s">
        <v>422</v>
      </c>
    </row>
    <row r="818" spans="1:13" hidden="1" x14ac:dyDescent="0.35">
      <c r="A818" s="45">
        <v>46053</v>
      </c>
      <c r="B818" t="s">
        <v>61</v>
      </c>
      <c r="C818" t="s">
        <v>402</v>
      </c>
      <c r="D818" t="s">
        <v>58</v>
      </c>
      <c r="E818" t="s">
        <v>58</v>
      </c>
      <c r="F818" t="s">
        <v>35</v>
      </c>
      <c r="G818">
        <v>402</v>
      </c>
      <c r="H818" t="s">
        <v>941</v>
      </c>
      <c r="I818" t="s">
        <v>1026</v>
      </c>
      <c r="J818" t="s">
        <v>748</v>
      </c>
      <c r="K818" t="s">
        <v>422</v>
      </c>
      <c r="L818" t="s">
        <v>422</v>
      </c>
      <c r="M818" t="s">
        <v>444</v>
      </c>
    </row>
    <row r="819" spans="1:13" hidden="1" x14ac:dyDescent="0.35">
      <c r="A819" s="45">
        <v>46053</v>
      </c>
      <c r="B819" t="s">
        <v>61</v>
      </c>
      <c r="C819" t="s">
        <v>26</v>
      </c>
      <c r="D819" t="s">
        <v>58</v>
      </c>
      <c r="E819" t="s">
        <v>58</v>
      </c>
      <c r="F819" t="s">
        <v>35</v>
      </c>
      <c r="G819">
        <v>402</v>
      </c>
      <c r="H819" t="s">
        <v>941</v>
      </c>
      <c r="I819" t="s">
        <v>431</v>
      </c>
      <c r="J819" t="s">
        <v>1027</v>
      </c>
      <c r="K819" t="s">
        <v>422</v>
      </c>
      <c r="L819" t="s">
        <v>422</v>
      </c>
      <c r="M819" t="s">
        <v>422</v>
      </c>
    </row>
    <row r="820" spans="1:13" hidden="1" x14ac:dyDescent="0.35">
      <c r="A820" s="45">
        <v>46053</v>
      </c>
      <c r="B820" t="s">
        <v>61</v>
      </c>
      <c r="C820" t="s">
        <v>42</v>
      </c>
      <c r="D820" t="s">
        <v>58</v>
      </c>
      <c r="E820" t="s">
        <v>58</v>
      </c>
      <c r="F820" t="s">
        <v>35</v>
      </c>
      <c r="G820">
        <v>402</v>
      </c>
      <c r="H820" t="s">
        <v>941</v>
      </c>
      <c r="I820" t="s">
        <v>1028</v>
      </c>
      <c r="J820" t="s">
        <v>902</v>
      </c>
      <c r="K820" t="s">
        <v>422</v>
      </c>
      <c r="L820" t="s">
        <v>1029</v>
      </c>
      <c r="M820" t="s">
        <v>422</v>
      </c>
    </row>
    <row r="821" spans="1:13" hidden="1" x14ac:dyDescent="0.35">
      <c r="A821" s="45">
        <v>46053</v>
      </c>
      <c r="B821" t="s">
        <v>61</v>
      </c>
      <c r="C821" t="s">
        <v>18</v>
      </c>
      <c r="D821" t="s">
        <v>58</v>
      </c>
      <c r="E821" t="s">
        <v>58</v>
      </c>
      <c r="F821" t="s">
        <v>35</v>
      </c>
      <c r="G821">
        <v>402</v>
      </c>
      <c r="H821" t="s">
        <v>941</v>
      </c>
      <c r="I821" s="38" t="s">
        <v>1030</v>
      </c>
      <c r="J821" t="s">
        <v>1031</v>
      </c>
      <c r="K821" t="s">
        <v>1032</v>
      </c>
      <c r="L821" t="s">
        <v>1033</v>
      </c>
      <c r="M821" t="s">
        <v>1034</v>
      </c>
    </row>
    <row r="822" spans="1:13" hidden="1" x14ac:dyDescent="0.35">
      <c r="A822" s="45">
        <v>46053</v>
      </c>
      <c r="B822" t="s">
        <v>61</v>
      </c>
      <c r="C822" t="s">
        <v>48</v>
      </c>
      <c r="D822" t="s">
        <v>58</v>
      </c>
      <c r="E822" t="s">
        <v>58</v>
      </c>
      <c r="F822" t="s">
        <v>35</v>
      </c>
      <c r="G822">
        <v>402</v>
      </c>
      <c r="H822" t="s">
        <v>941</v>
      </c>
      <c r="I822" t="s">
        <v>1035</v>
      </c>
      <c r="J822" t="s">
        <v>1036</v>
      </c>
      <c r="K822" t="s">
        <v>444</v>
      </c>
      <c r="L822" t="s">
        <v>752</v>
      </c>
      <c r="M822" t="s">
        <v>444</v>
      </c>
    </row>
    <row r="823" spans="1:13" hidden="1" x14ac:dyDescent="0.35">
      <c r="A823" s="45">
        <v>46053</v>
      </c>
      <c r="B823" t="s">
        <v>61</v>
      </c>
      <c r="C823" t="s">
        <v>46</v>
      </c>
      <c r="D823" t="s">
        <v>58</v>
      </c>
      <c r="E823" t="s">
        <v>58</v>
      </c>
      <c r="F823" t="s">
        <v>35</v>
      </c>
      <c r="G823">
        <v>403</v>
      </c>
      <c r="H823" t="s">
        <v>966</v>
      </c>
      <c r="I823" s="38" t="s">
        <v>1017</v>
      </c>
      <c r="J823" s="38" t="s">
        <v>699</v>
      </c>
      <c r="K823" t="s">
        <v>1037</v>
      </c>
      <c r="L823" t="s">
        <v>1038</v>
      </c>
      <c r="M823" t="s">
        <v>567</v>
      </c>
    </row>
    <row r="824" spans="1:13" hidden="1" x14ac:dyDescent="0.35">
      <c r="A824" s="45">
        <v>46053</v>
      </c>
      <c r="B824" t="s">
        <v>61</v>
      </c>
      <c r="C824" t="s">
        <v>47</v>
      </c>
      <c r="D824" t="s">
        <v>58</v>
      </c>
      <c r="E824" t="s">
        <v>58</v>
      </c>
      <c r="F824" t="s">
        <v>35</v>
      </c>
      <c r="G824">
        <v>403</v>
      </c>
      <c r="H824" t="s">
        <v>966</v>
      </c>
      <c r="I824" t="s">
        <v>842</v>
      </c>
      <c r="J824" t="s">
        <v>920</v>
      </c>
      <c r="K824" t="s">
        <v>444</v>
      </c>
      <c r="L824" t="s">
        <v>1039</v>
      </c>
      <c r="M824" t="s">
        <v>422</v>
      </c>
    </row>
    <row r="825" spans="1:13" hidden="1" x14ac:dyDescent="0.35">
      <c r="A825" s="45">
        <v>46053</v>
      </c>
      <c r="B825" t="s">
        <v>61</v>
      </c>
      <c r="C825" t="s">
        <v>402</v>
      </c>
      <c r="D825" t="s">
        <v>58</v>
      </c>
      <c r="E825" t="s">
        <v>58</v>
      </c>
      <c r="F825" t="s">
        <v>35</v>
      </c>
      <c r="G825">
        <v>403</v>
      </c>
      <c r="H825" t="s">
        <v>966</v>
      </c>
      <c r="I825" t="s">
        <v>1040</v>
      </c>
      <c r="J825" t="s">
        <v>422</v>
      </c>
      <c r="K825" t="s">
        <v>422</v>
      </c>
      <c r="L825" t="s">
        <v>422</v>
      </c>
      <c r="M825" t="s">
        <v>444</v>
      </c>
    </row>
    <row r="826" spans="1:13" hidden="1" x14ac:dyDescent="0.35">
      <c r="A826" s="45">
        <v>46053</v>
      </c>
      <c r="B826" t="s">
        <v>61</v>
      </c>
      <c r="C826" t="s">
        <v>26</v>
      </c>
      <c r="D826" t="s">
        <v>58</v>
      </c>
      <c r="E826" t="s">
        <v>58</v>
      </c>
      <c r="F826" t="s">
        <v>35</v>
      </c>
      <c r="G826">
        <v>403</v>
      </c>
      <c r="H826" t="s">
        <v>966</v>
      </c>
      <c r="I826" t="s">
        <v>422</v>
      </c>
      <c r="J826" t="s">
        <v>422</v>
      </c>
      <c r="K826" t="s">
        <v>444</v>
      </c>
      <c r="L826" t="s">
        <v>444</v>
      </c>
      <c r="M826" t="s">
        <v>422</v>
      </c>
    </row>
    <row r="827" spans="1:13" hidden="1" x14ac:dyDescent="0.35">
      <c r="A827" s="45">
        <v>46053</v>
      </c>
      <c r="B827" t="s">
        <v>61</v>
      </c>
      <c r="C827" t="s">
        <v>42</v>
      </c>
      <c r="D827" t="s">
        <v>58</v>
      </c>
      <c r="E827" t="s">
        <v>58</v>
      </c>
      <c r="F827" t="s">
        <v>35</v>
      </c>
      <c r="G827">
        <v>403</v>
      </c>
      <c r="H827" t="s">
        <v>966</v>
      </c>
      <c r="I827" t="s">
        <v>1041</v>
      </c>
      <c r="J827" t="s">
        <v>833</v>
      </c>
      <c r="K827" t="s">
        <v>422</v>
      </c>
      <c r="L827" t="s">
        <v>1042</v>
      </c>
      <c r="M827" t="s">
        <v>444</v>
      </c>
    </row>
    <row r="828" spans="1:13" hidden="1" x14ac:dyDescent="0.35">
      <c r="A828" s="45">
        <v>46053</v>
      </c>
      <c r="B828" t="s">
        <v>61</v>
      </c>
      <c r="C828" t="s">
        <v>18</v>
      </c>
      <c r="D828" t="s">
        <v>58</v>
      </c>
      <c r="E828" t="s">
        <v>58</v>
      </c>
      <c r="F828" t="s">
        <v>35</v>
      </c>
      <c r="G828">
        <v>403</v>
      </c>
      <c r="H828" t="s">
        <v>966</v>
      </c>
      <c r="I828" s="38" t="s">
        <v>1015</v>
      </c>
      <c r="J828" s="38" t="s">
        <v>877</v>
      </c>
      <c r="K828" t="s">
        <v>1043</v>
      </c>
      <c r="L828" t="s">
        <v>428</v>
      </c>
      <c r="M828" t="s">
        <v>1044</v>
      </c>
    </row>
    <row r="829" spans="1:13" hidden="1" x14ac:dyDescent="0.35">
      <c r="A829" s="45">
        <v>46053</v>
      </c>
      <c r="B829" t="s">
        <v>61</v>
      </c>
      <c r="C829" t="s">
        <v>48</v>
      </c>
      <c r="D829" t="s">
        <v>58</v>
      </c>
      <c r="E829" t="s">
        <v>58</v>
      </c>
      <c r="F829" t="s">
        <v>35</v>
      </c>
      <c r="G829">
        <v>403</v>
      </c>
      <c r="H829" t="s">
        <v>966</v>
      </c>
      <c r="I829" t="s">
        <v>1045</v>
      </c>
      <c r="J829" t="s">
        <v>1046</v>
      </c>
      <c r="K829" t="s">
        <v>422</v>
      </c>
      <c r="L829" t="s">
        <v>1032</v>
      </c>
      <c r="M829" t="s">
        <v>444</v>
      </c>
    </row>
    <row r="830" spans="1:13" hidden="1" x14ac:dyDescent="0.35">
      <c r="A830" s="45">
        <v>46053</v>
      </c>
      <c r="B830" t="s">
        <v>61</v>
      </c>
      <c r="C830" t="s">
        <v>46</v>
      </c>
      <c r="D830" t="s">
        <v>58</v>
      </c>
      <c r="E830" t="s">
        <v>58</v>
      </c>
      <c r="F830" t="s">
        <v>35</v>
      </c>
      <c r="G830">
        <v>404</v>
      </c>
      <c r="H830" t="s">
        <v>980</v>
      </c>
      <c r="I830" s="38" t="s">
        <v>439</v>
      </c>
      <c r="J830" t="s">
        <v>439</v>
      </c>
      <c r="K830" t="s">
        <v>422</v>
      </c>
      <c r="L830" t="s">
        <v>449</v>
      </c>
      <c r="M830" t="s">
        <v>422</v>
      </c>
    </row>
    <row r="831" spans="1:13" hidden="1" x14ac:dyDescent="0.35">
      <c r="A831" s="45">
        <v>46053</v>
      </c>
      <c r="B831" t="s">
        <v>61</v>
      </c>
      <c r="C831" t="s">
        <v>47</v>
      </c>
      <c r="D831" t="s">
        <v>58</v>
      </c>
      <c r="E831" t="s">
        <v>58</v>
      </c>
      <c r="F831" t="s">
        <v>35</v>
      </c>
      <c r="G831">
        <v>404</v>
      </c>
      <c r="H831" t="s">
        <v>980</v>
      </c>
      <c r="I831" t="s">
        <v>422</v>
      </c>
      <c r="J831" t="s">
        <v>422</v>
      </c>
      <c r="K831" t="s">
        <v>444</v>
      </c>
      <c r="L831" t="s">
        <v>444</v>
      </c>
      <c r="M831" t="s">
        <v>444</v>
      </c>
    </row>
    <row r="832" spans="1:13" hidden="1" x14ac:dyDescent="0.35">
      <c r="A832" s="45">
        <v>46053</v>
      </c>
      <c r="B832" t="s">
        <v>61</v>
      </c>
      <c r="C832" t="s">
        <v>402</v>
      </c>
      <c r="D832" t="s">
        <v>58</v>
      </c>
      <c r="E832" t="s">
        <v>58</v>
      </c>
      <c r="F832" t="s">
        <v>35</v>
      </c>
      <c r="G832">
        <v>404</v>
      </c>
      <c r="H832" t="s">
        <v>980</v>
      </c>
      <c r="I832" t="s">
        <v>422</v>
      </c>
      <c r="J832" t="s">
        <v>422</v>
      </c>
      <c r="K832" t="s">
        <v>444</v>
      </c>
      <c r="L832" t="s">
        <v>422</v>
      </c>
      <c r="M832" t="s">
        <v>444</v>
      </c>
    </row>
    <row r="833" spans="1:13" hidden="1" x14ac:dyDescent="0.35">
      <c r="A833" s="45">
        <v>46053</v>
      </c>
      <c r="B833" t="s">
        <v>61</v>
      </c>
      <c r="C833" t="s">
        <v>26</v>
      </c>
      <c r="D833" t="s">
        <v>58</v>
      </c>
      <c r="E833" t="s">
        <v>58</v>
      </c>
      <c r="F833" t="s">
        <v>35</v>
      </c>
      <c r="G833">
        <v>404</v>
      </c>
      <c r="H833" t="s">
        <v>980</v>
      </c>
      <c r="I833" t="s">
        <v>444</v>
      </c>
      <c r="J833" t="s">
        <v>444</v>
      </c>
      <c r="K833" t="s">
        <v>444</v>
      </c>
      <c r="L833" t="s">
        <v>444</v>
      </c>
      <c r="M833" t="s">
        <v>444</v>
      </c>
    </row>
    <row r="834" spans="1:13" hidden="1" x14ac:dyDescent="0.35">
      <c r="A834" s="45">
        <v>46053</v>
      </c>
      <c r="B834" t="s">
        <v>61</v>
      </c>
      <c r="C834" t="s">
        <v>42</v>
      </c>
      <c r="D834" t="s">
        <v>58</v>
      </c>
      <c r="E834" t="s">
        <v>58</v>
      </c>
      <c r="F834" t="s">
        <v>35</v>
      </c>
      <c r="G834">
        <v>404</v>
      </c>
      <c r="H834" t="s">
        <v>980</v>
      </c>
      <c r="I834" t="s">
        <v>422</v>
      </c>
      <c r="J834" t="s">
        <v>422</v>
      </c>
      <c r="K834" t="s">
        <v>444</v>
      </c>
      <c r="L834" t="s">
        <v>422</v>
      </c>
      <c r="M834" t="s">
        <v>444</v>
      </c>
    </row>
    <row r="835" spans="1:13" hidden="1" x14ac:dyDescent="0.35">
      <c r="A835" s="45">
        <v>46053</v>
      </c>
      <c r="B835" t="s">
        <v>61</v>
      </c>
      <c r="C835" t="s">
        <v>18</v>
      </c>
      <c r="D835" t="s">
        <v>58</v>
      </c>
      <c r="E835" t="s">
        <v>58</v>
      </c>
      <c r="F835" t="s">
        <v>35</v>
      </c>
      <c r="G835">
        <v>404</v>
      </c>
      <c r="H835" t="s">
        <v>980</v>
      </c>
      <c r="I835" s="38" t="s">
        <v>439</v>
      </c>
      <c r="J835" t="s">
        <v>439</v>
      </c>
      <c r="K835" t="s">
        <v>422</v>
      </c>
      <c r="L835" t="s">
        <v>449</v>
      </c>
      <c r="M835" t="s">
        <v>422</v>
      </c>
    </row>
    <row r="836" spans="1:13" hidden="1" x14ac:dyDescent="0.35">
      <c r="A836" s="45">
        <v>46053</v>
      </c>
      <c r="B836" t="s">
        <v>61</v>
      </c>
      <c r="C836" t="s">
        <v>48</v>
      </c>
      <c r="D836" t="s">
        <v>58</v>
      </c>
      <c r="E836" t="s">
        <v>58</v>
      </c>
      <c r="F836" t="s">
        <v>35</v>
      </c>
      <c r="G836">
        <v>404</v>
      </c>
      <c r="H836" t="s">
        <v>980</v>
      </c>
      <c r="I836" t="s">
        <v>422</v>
      </c>
      <c r="J836" t="s">
        <v>422</v>
      </c>
      <c r="K836" t="s">
        <v>444</v>
      </c>
      <c r="L836" t="s">
        <v>444</v>
      </c>
      <c r="M836" t="s">
        <v>444</v>
      </c>
    </row>
    <row r="837" spans="1:13" hidden="1" x14ac:dyDescent="0.35">
      <c r="A837" s="45">
        <v>46053</v>
      </c>
      <c r="B837" t="s">
        <v>61</v>
      </c>
      <c r="C837" t="s">
        <v>46</v>
      </c>
      <c r="D837" t="s">
        <v>58</v>
      </c>
      <c r="E837" t="s">
        <v>58</v>
      </c>
      <c r="F837" t="s">
        <v>35</v>
      </c>
      <c r="G837">
        <v>405</v>
      </c>
      <c r="H837" t="s">
        <v>981</v>
      </c>
      <c r="I837" s="38" t="s">
        <v>497</v>
      </c>
      <c r="J837" s="38" t="s">
        <v>620</v>
      </c>
      <c r="K837" t="s">
        <v>444</v>
      </c>
      <c r="L837" t="s">
        <v>422</v>
      </c>
      <c r="M837" t="s">
        <v>422</v>
      </c>
    </row>
    <row r="838" spans="1:13" hidden="1" x14ac:dyDescent="0.35">
      <c r="A838" s="45">
        <v>46053</v>
      </c>
      <c r="B838" t="s">
        <v>61</v>
      </c>
      <c r="C838" t="s">
        <v>47</v>
      </c>
      <c r="D838" t="s">
        <v>58</v>
      </c>
      <c r="E838" t="s">
        <v>58</v>
      </c>
      <c r="F838" t="s">
        <v>35</v>
      </c>
      <c r="G838">
        <v>405</v>
      </c>
      <c r="H838" t="s">
        <v>981</v>
      </c>
      <c r="I838" t="s">
        <v>641</v>
      </c>
      <c r="J838" t="s">
        <v>641</v>
      </c>
      <c r="K838" t="s">
        <v>444</v>
      </c>
      <c r="L838" t="s">
        <v>422</v>
      </c>
      <c r="M838" t="s">
        <v>444</v>
      </c>
    </row>
    <row r="839" spans="1:13" hidden="1" x14ac:dyDescent="0.35">
      <c r="A839" s="45">
        <v>46053</v>
      </c>
      <c r="B839" t="s">
        <v>61</v>
      </c>
      <c r="C839" t="s">
        <v>402</v>
      </c>
      <c r="D839" t="s">
        <v>58</v>
      </c>
      <c r="E839" t="s">
        <v>58</v>
      </c>
      <c r="F839" t="s">
        <v>35</v>
      </c>
      <c r="G839">
        <v>405</v>
      </c>
      <c r="H839" t="s">
        <v>981</v>
      </c>
      <c r="I839" t="s">
        <v>422</v>
      </c>
      <c r="J839" t="s">
        <v>422</v>
      </c>
      <c r="K839" t="s">
        <v>444</v>
      </c>
      <c r="L839" t="s">
        <v>444</v>
      </c>
      <c r="M839" t="s">
        <v>444</v>
      </c>
    </row>
    <row r="840" spans="1:13" hidden="1" x14ac:dyDescent="0.35">
      <c r="A840" s="45">
        <v>46053</v>
      </c>
      <c r="B840" t="s">
        <v>61</v>
      </c>
      <c r="C840" t="s">
        <v>26</v>
      </c>
      <c r="D840" t="s">
        <v>58</v>
      </c>
      <c r="E840" t="s">
        <v>58</v>
      </c>
      <c r="F840" t="s">
        <v>35</v>
      </c>
      <c r="G840">
        <v>405</v>
      </c>
      <c r="H840" t="s">
        <v>981</v>
      </c>
      <c r="I840" t="s">
        <v>444</v>
      </c>
      <c r="J840" t="s">
        <v>444</v>
      </c>
      <c r="K840" t="s">
        <v>444</v>
      </c>
      <c r="L840" t="s">
        <v>444</v>
      </c>
      <c r="M840" t="s">
        <v>444</v>
      </c>
    </row>
    <row r="841" spans="1:13" hidden="1" x14ac:dyDescent="0.35">
      <c r="A841" s="45">
        <v>46053</v>
      </c>
      <c r="B841" t="s">
        <v>61</v>
      </c>
      <c r="C841" t="s">
        <v>42</v>
      </c>
      <c r="D841" t="s">
        <v>58</v>
      </c>
      <c r="E841" t="s">
        <v>58</v>
      </c>
      <c r="F841" t="s">
        <v>35</v>
      </c>
      <c r="G841">
        <v>405</v>
      </c>
      <c r="H841" t="s">
        <v>981</v>
      </c>
      <c r="I841" s="37" t="s">
        <v>631</v>
      </c>
      <c r="J841" t="s">
        <v>574</v>
      </c>
      <c r="K841" t="s">
        <v>444</v>
      </c>
      <c r="L841" t="s">
        <v>422</v>
      </c>
      <c r="M841" t="s">
        <v>444</v>
      </c>
    </row>
    <row r="842" spans="1:13" hidden="1" x14ac:dyDescent="0.35">
      <c r="A842" s="45">
        <v>46053</v>
      </c>
      <c r="B842" t="s">
        <v>61</v>
      </c>
      <c r="C842" t="s">
        <v>18</v>
      </c>
      <c r="D842" t="s">
        <v>58</v>
      </c>
      <c r="E842" t="s">
        <v>58</v>
      </c>
      <c r="F842" t="s">
        <v>35</v>
      </c>
      <c r="G842">
        <v>405</v>
      </c>
      <c r="H842" t="s">
        <v>981</v>
      </c>
      <c r="I842" s="38" t="s">
        <v>620</v>
      </c>
      <c r="J842" s="38" t="s">
        <v>620</v>
      </c>
      <c r="K842" t="s">
        <v>444</v>
      </c>
      <c r="L842" s="38" t="s">
        <v>449</v>
      </c>
      <c r="M842" s="38" t="s">
        <v>422</v>
      </c>
    </row>
    <row r="843" spans="1:13" hidden="1" x14ac:dyDescent="0.35">
      <c r="A843" s="45">
        <v>46053</v>
      </c>
      <c r="B843" t="s">
        <v>61</v>
      </c>
      <c r="C843" t="s">
        <v>48</v>
      </c>
      <c r="D843" t="s">
        <v>58</v>
      </c>
      <c r="E843" t="s">
        <v>58</v>
      </c>
      <c r="F843" t="s">
        <v>35</v>
      </c>
      <c r="G843">
        <v>405</v>
      </c>
      <c r="H843" t="s">
        <v>981</v>
      </c>
      <c r="I843" t="s">
        <v>444</v>
      </c>
      <c r="J843" t="s">
        <v>444</v>
      </c>
      <c r="K843" t="s">
        <v>444</v>
      </c>
      <c r="L843" t="s">
        <v>444</v>
      </c>
      <c r="M843" t="s">
        <v>444</v>
      </c>
    </row>
    <row r="844" spans="1:13" hidden="1" x14ac:dyDescent="0.35">
      <c r="A844" s="45">
        <v>46053</v>
      </c>
      <c r="B844" t="s">
        <v>61</v>
      </c>
      <c r="C844" t="s">
        <v>46</v>
      </c>
      <c r="D844" t="s">
        <v>58</v>
      </c>
      <c r="E844" t="s">
        <v>58</v>
      </c>
      <c r="F844" t="s">
        <v>35</v>
      </c>
      <c r="G844">
        <v>406</v>
      </c>
      <c r="H844" t="s">
        <v>983</v>
      </c>
      <c r="I844" t="s">
        <v>422</v>
      </c>
      <c r="J844" t="s">
        <v>422</v>
      </c>
      <c r="K844" t="s">
        <v>444</v>
      </c>
      <c r="L844" t="s">
        <v>422</v>
      </c>
      <c r="M844" t="s">
        <v>422</v>
      </c>
    </row>
    <row r="845" spans="1:13" hidden="1" x14ac:dyDescent="0.35">
      <c r="A845" s="45">
        <v>46053</v>
      </c>
      <c r="B845" t="s">
        <v>61</v>
      </c>
      <c r="C845" t="s">
        <v>47</v>
      </c>
      <c r="D845" t="s">
        <v>58</v>
      </c>
      <c r="E845" t="s">
        <v>58</v>
      </c>
      <c r="F845" t="s">
        <v>35</v>
      </c>
      <c r="G845">
        <v>406</v>
      </c>
      <c r="H845" t="s">
        <v>983</v>
      </c>
      <c r="I845" t="s">
        <v>444</v>
      </c>
      <c r="J845" t="s">
        <v>444</v>
      </c>
      <c r="K845" t="s">
        <v>444</v>
      </c>
      <c r="L845" t="s">
        <v>444</v>
      </c>
      <c r="M845" t="s">
        <v>444</v>
      </c>
    </row>
    <row r="846" spans="1:13" hidden="1" x14ac:dyDescent="0.35">
      <c r="A846" s="45">
        <v>46053</v>
      </c>
      <c r="B846" t="s">
        <v>61</v>
      </c>
      <c r="C846" t="s">
        <v>402</v>
      </c>
      <c r="D846" t="s">
        <v>58</v>
      </c>
      <c r="E846" t="s">
        <v>58</v>
      </c>
      <c r="F846" t="s">
        <v>35</v>
      </c>
      <c r="G846">
        <v>406</v>
      </c>
      <c r="H846" t="s">
        <v>983</v>
      </c>
      <c r="I846" t="s">
        <v>444</v>
      </c>
      <c r="J846" t="s">
        <v>444</v>
      </c>
      <c r="K846" t="s">
        <v>444</v>
      </c>
      <c r="L846" t="s">
        <v>444</v>
      </c>
      <c r="M846" t="s">
        <v>444</v>
      </c>
    </row>
    <row r="847" spans="1:13" hidden="1" x14ac:dyDescent="0.35">
      <c r="A847" s="45">
        <v>46053</v>
      </c>
      <c r="B847" t="s">
        <v>61</v>
      </c>
      <c r="C847" t="s">
        <v>26</v>
      </c>
      <c r="D847" t="s">
        <v>58</v>
      </c>
      <c r="E847" t="s">
        <v>58</v>
      </c>
      <c r="F847" t="s">
        <v>35</v>
      </c>
      <c r="G847">
        <v>406</v>
      </c>
      <c r="H847" t="s">
        <v>983</v>
      </c>
      <c r="I847" t="s">
        <v>444</v>
      </c>
      <c r="J847" t="s">
        <v>444</v>
      </c>
      <c r="K847" t="s">
        <v>444</v>
      </c>
      <c r="L847" t="s">
        <v>444</v>
      </c>
      <c r="M847" t="s">
        <v>444</v>
      </c>
    </row>
    <row r="848" spans="1:13" hidden="1" x14ac:dyDescent="0.35">
      <c r="A848" s="45">
        <v>46053</v>
      </c>
      <c r="B848" t="s">
        <v>61</v>
      </c>
      <c r="C848" t="s">
        <v>42</v>
      </c>
      <c r="D848" t="s">
        <v>58</v>
      </c>
      <c r="E848" t="s">
        <v>58</v>
      </c>
      <c r="F848" t="s">
        <v>35</v>
      </c>
      <c r="G848">
        <v>406</v>
      </c>
      <c r="H848" t="s">
        <v>983</v>
      </c>
      <c r="I848" t="s">
        <v>444</v>
      </c>
      <c r="J848" t="s">
        <v>444</v>
      </c>
      <c r="K848" t="s">
        <v>444</v>
      </c>
      <c r="L848" t="s">
        <v>444</v>
      </c>
      <c r="M848" t="s">
        <v>444</v>
      </c>
    </row>
    <row r="849" spans="1:13" hidden="1" x14ac:dyDescent="0.35">
      <c r="A849" s="45">
        <v>46053</v>
      </c>
      <c r="B849" t="s">
        <v>61</v>
      </c>
      <c r="C849" t="s">
        <v>18</v>
      </c>
      <c r="D849" t="s">
        <v>58</v>
      </c>
      <c r="E849" t="s">
        <v>58</v>
      </c>
      <c r="F849" t="s">
        <v>35</v>
      </c>
      <c r="G849">
        <v>406</v>
      </c>
      <c r="H849" t="s">
        <v>983</v>
      </c>
      <c r="I849" t="s">
        <v>422</v>
      </c>
      <c r="J849" t="s">
        <v>422</v>
      </c>
      <c r="K849" t="s">
        <v>444</v>
      </c>
      <c r="L849" t="s">
        <v>422</v>
      </c>
      <c r="M849" t="s">
        <v>422</v>
      </c>
    </row>
    <row r="850" spans="1:13" hidden="1" x14ac:dyDescent="0.35">
      <c r="A850" s="45">
        <v>46053</v>
      </c>
      <c r="B850" t="s">
        <v>61</v>
      </c>
      <c r="C850" t="s">
        <v>48</v>
      </c>
      <c r="D850" t="s">
        <v>58</v>
      </c>
      <c r="E850" t="s">
        <v>58</v>
      </c>
      <c r="F850" t="s">
        <v>35</v>
      </c>
      <c r="G850">
        <v>406</v>
      </c>
      <c r="H850" t="s">
        <v>983</v>
      </c>
      <c r="I850" t="s">
        <v>422</v>
      </c>
      <c r="J850" t="s">
        <v>422</v>
      </c>
      <c r="K850" t="s">
        <v>444</v>
      </c>
      <c r="L850" t="s">
        <v>444</v>
      </c>
      <c r="M850" t="s">
        <v>444</v>
      </c>
    </row>
    <row r="851" spans="1:13" hidden="1" x14ac:dyDescent="0.35">
      <c r="A851" s="45">
        <v>46053</v>
      </c>
      <c r="B851" t="s">
        <v>61</v>
      </c>
      <c r="C851" t="s">
        <v>46</v>
      </c>
      <c r="D851" t="s">
        <v>58</v>
      </c>
      <c r="E851" t="s">
        <v>58</v>
      </c>
      <c r="F851" t="s">
        <v>35</v>
      </c>
      <c r="G851">
        <v>407</v>
      </c>
      <c r="H851" t="s">
        <v>984</v>
      </c>
      <c r="I851" s="38" t="s">
        <v>422</v>
      </c>
      <c r="J851" s="38" t="s">
        <v>422</v>
      </c>
      <c r="K851" s="38" t="s">
        <v>444</v>
      </c>
      <c r="L851" s="38" t="s">
        <v>422</v>
      </c>
      <c r="M851" s="38" t="s">
        <v>444</v>
      </c>
    </row>
    <row r="852" spans="1:13" hidden="1" x14ac:dyDescent="0.35">
      <c r="A852" s="45">
        <v>46053</v>
      </c>
      <c r="B852" t="s">
        <v>61</v>
      </c>
      <c r="C852" t="s">
        <v>47</v>
      </c>
      <c r="D852" t="s">
        <v>58</v>
      </c>
      <c r="E852" t="s">
        <v>58</v>
      </c>
      <c r="F852" t="s">
        <v>35</v>
      </c>
      <c r="G852">
        <v>407</v>
      </c>
      <c r="H852" t="s">
        <v>984</v>
      </c>
      <c r="I852" s="38" t="s">
        <v>444</v>
      </c>
      <c r="J852" s="38" t="s">
        <v>444</v>
      </c>
      <c r="K852" s="38" t="s">
        <v>444</v>
      </c>
      <c r="L852" s="38" t="s">
        <v>444</v>
      </c>
      <c r="M852" t="s">
        <v>444</v>
      </c>
    </row>
    <row r="853" spans="1:13" hidden="1" x14ac:dyDescent="0.35">
      <c r="A853" s="45">
        <v>46053</v>
      </c>
      <c r="B853" t="s">
        <v>61</v>
      </c>
      <c r="C853" t="s">
        <v>402</v>
      </c>
      <c r="D853" t="s">
        <v>58</v>
      </c>
      <c r="E853" t="s">
        <v>58</v>
      </c>
      <c r="F853" t="s">
        <v>35</v>
      </c>
      <c r="G853">
        <v>407</v>
      </c>
      <c r="H853" t="s">
        <v>984</v>
      </c>
      <c r="I853" s="37" t="s">
        <v>422</v>
      </c>
      <c r="J853" s="38" t="s">
        <v>444</v>
      </c>
      <c r="K853" t="s">
        <v>444</v>
      </c>
      <c r="L853" t="s">
        <v>422</v>
      </c>
      <c r="M853" t="s">
        <v>444</v>
      </c>
    </row>
    <row r="854" spans="1:13" hidden="1" x14ac:dyDescent="0.35">
      <c r="A854" s="45">
        <v>46053</v>
      </c>
      <c r="B854" t="s">
        <v>61</v>
      </c>
      <c r="C854" t="s">
        <v>26</v>
      </c>
      <c r="D854" t="s">
        <v>58</v>
      </c>
      <c r="E854" t="s">
        <v>58</v>
      </c>
      <c r="F854" t="s">
        <v>35</v>
      </c>
      <c r="G854">
        <v>407</v>
      </c>
      <c r="H854" t="s">
        <v>984</v>
      </c>
      <c r="I854" s="38" t="s">
        <v>444</v>
      </c>
      <c r="J854" t="s">
        <v>444</v>
      </c>
      <c r="K854" t="s">
        <v>444</v>
      </c>
      <c r="L854" t="s">
        <v>444</v>
      </c>
      <c r="M854" t="s">
        <v>444</v>
      </c>
    </row>
    <row r="855" spans="1:13" hidden="1" x14ac:dyDescent="0.35">
      <c r="A855" s="45">
        <v>46053</v>
      </c>
      <c r="B855" t="s">
        <v>61</v>
      </c>
      <c r="C855" t="s">
        <v>42</v>
      </c>
      <c r="D855" t="s">
        <v>58</v>
      </c>
      <c r="E855" t="s">
        <v>58</v>
      </c>
      <c r="F855" t="s">
        <v>35</v>
      </c>
      <c r="G855">
        <v>407</v>
      </c>
      <c r="H855" t="s">
        <v>984</v>
      </c>
      <c r="I855" s="38" t="s">
        <v>444</v>
      </c>
      <c r="J855" s="38" t="s">
        <v>444</v>
      </c>
      <c r="K855" s="38" t="s">
        <v>444</v>
      </c>
      <c r="L855" s="38" t="s">
        <v>444</v>
      </c>
      <c r="M855" t="s">
        <v>444</v>
      </c>
    </row>
    <row r="856" spans="1:13" hidden="1" x14ac:dyDescent="0.35">
      <c r="A856" s="45">
        <v>46053</v>
      </c>
      <c r="B856" t="s">
        <v>61</v>
      </c>
      <c r="C856" t="s">
        <v>18</v>
      </c>
      <c r="D856" t="s">
        <v>58</v>
      </c>
      <c r="E856" t="s">
        <v>58</v>
      </c>
      <c r="F856" t="s">
        <v>35</v>
      </c>
      <c r="G856">
        <v>407</v>
      </c>
      <c r="H856" t="s">
        <v>984</v>
      </c>
      <c r="I856" s="38" t="s">
        <v>422</v>
      </c>
      <c r="J856" s="38" t="s">
        <v>422</v>
      </c>
      <c r="K856" s="38" t="s">
        <v>444</v>
      </c>
      <c r="L856" s="38" t="s">
        <v>422</v>
      </c>
      <c r="M856" s="38" t="s">
        <v>444</v>
      </c>
    </row>
    <row r="857" spans="1:13" hidden="1" x14ac:dyDescent="0.35">
      <c r="A857" s="45">
        <v>46053</v>
      </c>
      <c r="B857" t="s">
        <v>61</v>
      </c>
      <c r="C857" t="s">
        <v>48</v>
      </c>
      <c r="D857" t="s">
        <v>58</v>
      </c>
      <c r="E857" t="s">
        <v>58</v>
      </c>
      <c r="F857" t="s">
        <v>35</v>
      </c>
      <c r="G857">
        <v>407</v>
      </c>
      <c r="H857" t="s">
        <v>984</v>
      </c>
      <c r="I857" s="38" t="s">
        <v>444</v>
      </c>
      <c r="J857" s="38" t="s">
        <v>444</v>
      </c>
      <c r="K857" s="38" t="s">
        <v>444</v>
      </c>
      <c r="L857" s="38" t="s">
        <v>444</v>
      </c>
      <c r="M857" t="s">
        <v>444</v>
      </c>
    </row>
    <row r="858" spans="1:13" hidden="1" x14ac:dyDescent="0.35">
      <c r="A858" s="45">
        <v>46053</v>
      </c>
      <c r="B858" t="s">
        <v>61</v>
      </c>
      <c r="C858" t="s">
        <v>46</v>
      </c>
      <c r="D858" t="s">
        <v>58</v>
      </c>
      <c r="E858" t="s">
        <v>58</v>
      </c>
      <c r="F858" t="s">
        <v>35</v>
      </c>
      <c r="G858">
        <v>408</v>
      </c>
      <c r="H858" t="s">
        <v>80</v>
      </c>
      <c r="I858" s="37" t="s">
        <v>450</v>
      </c>
      <c r="J858" s="38" t="s">
        <v>450</v>
      </c>
      <c r="K858" s="38" t="s">
        <v>444</v>
      </c>
      <c r="L858" s="38" t="s">
        <v>422</v>
      </c>
      <c r="M858" s="37" t="s">
        <v>422</v>
      </c>
    </row>
    <row r="859" spans="1:13" hidden="1" x14ac:dyDescent="0.35">
      <c r="A859" s="45">
        <v>46053</v>
      </c>
      <c r="B859" t="s">
        <v>61</v>
      </c>
      <c r="C859" t="s">
        <v>47</v>
      </c>
      <c r="D859" t="s">
        <v>58</v>
      </c>
      <c r="E859" t="s">
        <v>58</v>
      </c>
      <c r="F859" t="s">
        <v>35</v>
      </c>
      <c r="G859">
        <v>408</v>
      </c>
      <c r="H859" t="s">
        <v>80</v>
      </c>
      <c r="I859" s="38" t="s">
        <v>422</v>
      </c>
      <c r="J859" s="38" t="s">
        <v>422</v>
      </c>
      <c r="K859" t="s">
        <v>444</v>
      </c>
      <c r="L859" s="38" t="s">
        <v>444</v>
      </c>
      <c r="M859" t="s">
        <v>444</v>
      </c>
    </row>
    <row r="860" spans="1:13" hidden="1" x14ac:dyDescent="0.35">
      <c r="A860" s="45">
        <v>46053</v>
      </c>
      <c r="B860" t="s">
        <v>61</v>
      </c>
      <c r="C860" t="s">
        <v>402</v>
      </c>
      <c r="D860" t="s">
        <v>58</v>
      </c>
      <c r="E860" t="s">
        <v>58</v>
      </c>
      <c r="F860" t="s">
        <v>35</v>
      </c>
      <c r="G860">
        <v>408</v>
      </c>
      <c r="H860" t="s">
        <v>80</v>
      </c>
      <c r="I860" s="38" t="s">
        <v>444</v>
      </c>
      <c r="J860" s="38" t="s">
        <v>444</v>
      </c>
      <c r="K860" t="s">
        <v>444</v>
      </c>
      <c r="L860" t="s">
        <v>444</v>
      </c>
      <c r="M860" t="s">
        <v>444</v>
      </c>
    </row>
    <row r="861" spans="1:13" hidden="1" x14ac:dyDescent="0.35">
      <c r="A861" s="45">
        <v>46053</v>
      </c>
      <c r="B861" t="s">
        <v>61</v>
      </c>
      <c r="C861" t="s">
        <v>26</v>
      </c>
      <c r="D861" t="s">
        <v>58</v>
      </c>
      <c r="E861" t="s">
        <v>58</v>
      </c>
      <c r="F861" t="s">
        <v>35</v>
      </c>
      <c r="G861">
        <v>408</v>
      </c>
      <c r="H861" t="s">
        <v>80</v>
      </c>
      <c r="I861" s="38" t="s">
        <v>444</v>
      </c>
      <c r="J861" s="37" t="s">
        <v>444</v>
      </c>
      <c r="K861" t="s">
        <v>444</v>
      </c>
      <c r="L861" t="s">
        <v>444</v>
      </c>
      <c r="M861" t="s">
        <v>444</v>
      </c>
    </row>
    <row r="862" spans="1:13" hidden="1" x14ac:dyDescent="0.35">
      <c r="A862" s="45">
        <v>46053</v>
      </c>
      <c r="B862" t="s">
        <v>61</v>
      </c>
      <c r="C862" t="s">
        <v>42</v>
      </c>
      <c r="D862" t="s">
        <v>58</v>
      </c>
      <c r="E862" t="s">
        <v>58</v>
      </c>
      <c r="F862" t="s">
        <v>35</v>
      </c>
      <c r="G862">
        <v>408</v>
      </c>
      <c r="H862" t="s">
        <v>80</v>
      </c>
      <c r="I862" s="37" t="s">
        <v>422</v>
      </c>
      <c r="J862" s="38" t="s">
        <v>422</v>
      </c>
      <c r="K862" s="38" t="s">
        <v>444</v>
      </c>
      <c r="L862" s="38" t="s">
        <v>444</v>
      </c>
      <c r="M862" t="s">
        <v>444</v>
      </c>
    </row>
    <row r="863" spans="1:13" hidden="1" x14ac:dyDescent="0.35">
      <c r="A863" s="45">
        <v>46053</v>
      </c>
      <c r="B863" t="s">
        <v>61</v>
      </c>
      <c r="C863" t="s">
        <v>18</v>
      </c>
      <c r="D863" t="s">
        <v>58</v>
      </c>
      <c r="E863" t="s">
        <v>58</v>
      </c>
      <c r="F863" t="s">
        <v>35</v>
      </c>
      <c r="G863">
        <v>408</v>
      </c>
      <c r="H863" t="s">
        <v>80</v>
      </c>
      <c r="I863" s="38" t="s">
        <v>450</v>
      </c>
      <c r="J863" s="38" t="s">
        <v>450</v>
      </c>
      <c r="K863" s="38" t="s">
        <v>444</v>
      </c>
      <c r="L863" s="38" t="s">
        <v>422</v>
      </c>
      <c r="M863" s="38" t="s">
        <v>422</v>
      </c>
    </row>
    <row r="864" spans="1:13" hidden="1" x14ac:dyDescent="0.35">
      <c r="A864" s="45">
        <v>46053</v>
      </c>
      <c r="B864" t="s">
        <v>61</v>
      </c>
      <c r="C864" t="s">
        <v>48</v>
      </c>
      <c r="D864" t="s">
        <v>58</v>
      </c>
      <c r="E864" t="s">
        <v>58</v>
      </c>
      <c r="F864" t="s">
        <v>35</v>
      </c>
      <c r="G864">
        <v>408</v>
      </c>
      <c r="H864" t="s">
        <v>80</v>
      </c>
      <c r="I864" s="38" t="s">
        <v>444</v>
      </c>
      <c r="J864" s="38" t="s">
        <v>444</v>
      </c>
      <c r="K864" t="s">
        <v>444</v>
      </c>
      <c r="L864" s="38" t="s">
        <v>444</v>
      </c>
      <c r="M864" t="s">
        <v>444</v>
      </c>
    </row>
    <row r="865" spans="1:13" hidden="1" x14ac:dyDescent="0.35">
      <c r="A865" s="45">
        <v>46053</v>
      </c>
      <c r="B865" t="s">
        <v>61</v>
      </c>
      <c r="C865" t="s">
        <v>46</v>
      </c>
      <c r="D865" t="s">
        <v>58</v>
      </c>
      <c r="E865" t="s">
        <v>58</v>
      </c>
      <c r="F865" t="s">
        <v>35</v>
      </c>
      <c r="G865">
        <v>409</v>
      </c>
      <c r="H865" t="s">
        <v>26</v>
      </c>
      <c r="I865" s="38" t="s">
        <v>443</v>
      </c>
      <c r="J865" s="38" t="s">
        <v>441</v>
      </c>
      <c r="K865" s="38" t="s">
        <v>422</v>
      </c>
      <c r="L865" s="37" t="s">
        <v>631</v>
      </c>
      <c r="M865" t="s">
        <v>567</v>
      </c>
    </row>
    <row r="866" spans="1:13" hidden="1" x14ac:dyDescent="0.35">
      <c r="A866" s="45">
        <v>46053</v>
      </c>
      <c r="B866" t="s">
        <v>61</v>
      </c>
      <c r="C866" t="s">
        <v>47</v>
      </c>
      <c r="D866" t="s">
        <v>58</v>
      </c>
      <c r="E866" t="s">
        <v>58</v>
      </c>
      <c r="F866" t="s">
        <v>35</v>
      </c>
      <c r="G866">
        <v>409</v>
      </c>
      <c r="H866" t="s">
        <v>26</v>
      </c>
      <c r="I866" s="38" t="s">
        <v>422</v>
      </c>
      <c r="J866" s="38" t="s">
        <v>422</v>
      </c>
      <c r="K866" t="s">
        <v>444</v>
      </c>
      <c r="L866" s="38" t="s">
        <v>444</v>
      </c>
      <c r="M866" t="s">
        <v>444</v>
      </c>
    </row>
    <row r="867" spans="1:13" hidden="1" x14ac:dyDescent="0.35">
      <c r="A867" s="45">
        <v>46053</v>
      </c>
      <c r="B867" t="s">
        <v>61</v>
      </c>
      <c r="C867" t="s">
        <v>402</v>
      </c>
      <c r="D867" t="s">
        <v>58</v>
      </c>
      <c r="E867" t="s">
        <v>58</v>
      </c>
      <c r="F867" t="s">
        <v>35</v>
      </c>
      <c r="G867">
        <v>409</v>
      </c>
      <c r="H867" t="s">
        <v>26</v>
      </c>
      <c r="I867" t="s">
        <v>422</v>
      </c>
      <c r="J867" t="s">
        <v>444</v>
      </c>
      <c r="K867" t="s">
        <v>422</v>
      </c>
      <c r="L867" t="s">
        <v>444</v>
      </c>
      <c r="M867" t="s">
        <v>444</v>
      </c>
    </row>
    <row r="868" spans="1:13" hidden="1" x14ac:dyDescent="0.35">
      <c r="A868" s="45">
        <v>46053</v>
      </c>
      <c r="B868" t="s">
        <v>61</v>
      </c>
      <c r="C868" t="s">
        <v>26</v>
      </c>
      <c r="D868" t="s">
        <v>58</v>
      </c>
      <c r="E868" t="s">
        <v>58</v>
      </c>
      <c r="F868" t="s">
        <v>35</v>
      </c>
      <c r="G868">
        <v>409</v>
      </c>
      <c r="H868" t="s">
        <v>26</v>
      </c>
      <c r="I868" t="s">
        <v>422</v>
      </c>
      <c r="J868" t="s">
        <v>422</v>
      </c>
      <c r="K868" t="s">
        <v>422</v>
      </c>
      <c r="L868" t="s">
        <v>422</v>
      </c>
      <c r="M868" t="s">
        <v>444</v>
      </c>
    </row>
    <row r="869" spans="1:13" hidden="1" x14ac:dyDescent="0.35">
      <c r="A869" s="45">
        <v>46053</v>
      </c>
      <c r="B869" t="s">
        <v>61</v>
      </c>
      <c r="C869" t="s">
        <v>42</v>
      </c>
      <c r="D869" t="s">
        <v>58</v>
      </c>
      <c r="E869" t="s">
        <v>58</v>
      </c>
      <c r="F869" t="s">
        <v>35</v>
      </c>
      <c r="G869">
        <v>409</v>
      </c>
      <c r="H869" t="s">
        <v>26</v>
      </c>
      <c r="I869" s="37" t="s">
        <v>496</v>
      </c>
      <c r="J869" s="38" t="s">
        <v>438</v>
      </c>
      <c r="K869" s="38" t="s">
        <v>444</v>
      </c>
      <c r="L869" s="37" t="s">
        <v>422</v>
      </c>
      <c r="M869" t="s">
        <v>422</v>
      </c>
    </row>
    <row r="870" spans="1:13" hidden="1" x14ac:dyDescent="0.35">
      <c r="A870" s="45">
        <v>46053</v>
      </c>
      <c r="B870" t="s">
        <v>61</v>
      </c>
      <c r="C870" t="s">
        <v>18</v>
      </c>
      <c r="D870" t="s">
        <v>58</v>
      </c>
      <c r="E870" t="s">
        <v>58</v>
      </c>
      <c r="F870" t="s">
        <v>35</v>
      </c>
      <c r="G870">
        <v>409</v>
      </c>
      <c r="H870" t="s">
        <v>26</v>
      </c>
      <c r="I870" s="38" t="s">
        <v>443</v>
      </c>
      <c r="J870" s="38" t="s">
        <v>441</v>
      </c>
      <c r="K870" s="38" t="s">
        <v>422</v>
      </c>
      <c r="L870" s="38" t="s">
        <v>574</v>
      </c>
      <c r="M870" t="s">
        <v>645</v>
      </c>
    </row>
    <row r="871" spans="1:13" hidden="1" x14ac:dyDescent="0.35">
      <c r="A871" s="45">
        <v>46053</v>
      </c>
      <c r="B871" t="s">
        <v>61</v>
      </c>
      <c r="C871" t="s">
        <v>48</v>
      </c>
      <c r="D871" t="s">
        <v>58</v>
      </c>
      <c r="E871" t="s">
        <v>58</v>
      </c>
      <c r="F871" t="s">
        <v>35</v>
      </c>
      <c r="G871">
        <v>409</v>
      </c>
      <c r="H871" t="s">
        <v>26</v>
      </c>
      <c r="I871" s="38" t="s">
        <v>422</v>
      </c>
      <c r="J871" s="38" t="s">
        <v>422</v>
      </c>
      <c r="K871" t="s">
        <v>444</v>
      </c>
      <c r="L871" s="38" t="s">
        <v>422</v>
      </c>
      <c r="M871" t="s">
        <v>422</v>
      </c>
    </row>
    <row r="872" spans="1:13" hidden="1" x14ac:dyDescent="0.35">
      <c r="A872" s="45">
        <v>46053</v>
      </c>
      <c r="B872" t="s">
        <v>61</v>
      </c>
      <c r="C872" t="s">
        <v>46</v>
      </c>
      <c r="D872" t="s">
        <v>58</v>
      </c>
      <c r="E872" t="s">
        <v>58</v>
      </c>
      <c r="F872" t="s">
        <v>35</v>
      </c>
      <c r="G872">
        <v>999</v>
      </c>
      <c r="H872" t="s">
        <v>27</v>
      </c>
      <c r="I872" s="38" t="s">
        <v>1047</v>
      </c>
      <c r="J872" s="38" t="s">
        <v>1048</v>
      </c>
      <c r="K872" s="38" t="s">
        <v>1049</v>
      </c>
      <c r="L872" s="38" t="s">
        <v>1050</v>
      </c>
      <c r="M872" s="38" t="s">
        <v>1051</v>
      </c>
    </row>
    <row r="873" spans="1:13" hidden="1" x14ac:dyDescent="0.35">
      <c r="A873" s="45">
        <v>46053</v>
      </c>
      <c r="B873" t="s">
        <v>61</v>
      </c>
      <c r="C873" t="s">
        <v>47</v>
      </c>
      <c r="D873" t="s">
        <v>58</v>
      </c>
      <c r="E873" t="s">
        <v>58</v>
      </c>
      <c r="F873" t="s">
        <v>35</v>
      </c>
      <c r="G873">
        <v>999</v>
      </c>
      <c r="H873" t="s">
        <v>27</v>
      </c>
      <c r="I873" s="38" t="s">
        <v>1052</v>
      </c>
      <c r="J873" s="38" t="s">
        <v>1053</v>
      </c>
      <c r="K873" t="s">
        <v>508</v>
      </c>
      <c r="L873" t="s">
        <v>586</v>
      </c>
      <c r="M873" t="s">
        <v>422</v>
      </c>
    </row>
    <row r="874" spans="1:13" hidden="1" x14ac:dyDescent="0.35">
      <c r="A874" s="45">
        <v>46053</v>
      </c>
      <c r="B874" t="s">
        <v>61</v>
      </c>
      <c r="C874" t="s">
        <v>402</v>
      </c>
      <c r="D874" t="s">
        <v>58</v>
      </c>
      <c r="E874" t="s">
        <v>58</v>
      </c>
      <c r="F874" t="s">
        <v>35</v>
      </c>
      <c r="G874">
        <v>999</v>
      </c>
      <c r="H874" t="s">
        <v>27</v>
      </c>
      <c r="I874" t="s">
        <v>1054</v>
      </c>
      <c r="J874" t="s">
        <v>1055</v>
      </c>
      <c r="K874" t="s">
        <v>422</v>
      </c>
      <c r="L874" t="s">
        <v>537</v>
      </c>
      <c r="M874" t="s">
        <v>444</v>
      </c>
    </row>
    <row r="875" spans="1:13" hidden="1" x14ac:dyDescent="0.35">
      <c r="A875" s="45">
        <v>46053</v>
      </c>
      <c r="B875" t="s">
        <v>61</v>
      </c>
      <c r="C875" t="s">
        <v>26</v>
      </c>
      <c r="D875" t="s">
        <v>58</v>
      </c>
      <c r="E875" t="s">
        <v>58</v>
      </c>
      <c r="F875" t="s">
        <v>35</v>
      </c>
      <c r="G875">
        <v>999</v>
      </c>
      <c r="H875" t="s">
        <v>27</v>
      </c>
      <c r="I875" t="s">
        <v>580</v>
      </c>
      <c r="J875" t="s">
        <v>537</v>
      </c>
      <c r="K875" t="s">
        <v>422</v>
      </c>
      <c r="L875" t="s">
        <v>422</v>
      </c>
      <c r="M875" t="s">
        <v>422</v>
      </c>
    </row>
    <row r="876" spans="1:13" hidden="1" x14ac:dyDescent="0.35">
      <c r="A876" s="45">
        <v>46053</v>
      </c>
      <c r="B876" t="s">
        <v>61</v>
      </c>
      <c r="C876" t="s">
        <v>42</v>
      </c>
      <c r="D876" t="s">
        <v>58</v>
      </c>
      <c r="E876" t="s">
        <v>58</v>
      </c>
      <c r="F876" t="s">
        <v>35</v>
      </c>
      <c r="G876">
        <v>999</v>
      </c>
      <c r="H876" t="s">
        <v>27</v>
      </c>
      <c r="I876" s="37" t="s">
        <v>1056</v>
      </c>
      <c r="J876" s="38" t="s">
        <v>1057</v>
      </c>
      <c r="K876" t="s">
        <v>538</v>
      </c>
      <c r="L876" s="38" t="s">
        <v>670</v>
      </c>
      <c r="M876" t="s">
        <v>422</v>
      </c>
    </row>
    <row r="877" spans="1:13" hidden="1" x14ac:dyDescent="0.35">
      <c r="A877" s="45">
        <v>46053</v>
      </c>
      <c r="B877" t="s">
        <v>61</v>
      </c>
      <c r="C877" t="s">
        <v>18</v>
      </c>
      <c r="D877" t="s">
        <v>58</v>
      </c>
      <c r="E877" t="s">
        <v>58</v>
      </c>
      <c r="F877" t="s">
        <v>35</v>
      </c>
      <c r="G877">
        <v>999</v>
      </c>
      <c r="H877" t="s">
        <v>27</v>
      </c>
      <c r="I877" s="38" t="s">
        <v>1058</v>
      </c>
      <c r="J877" s="38" t="s">
        <v>1059</v>
      </c>
      <c r="K877" s="38" t="s">
        <v>1060</v>
      </c>
      <c r="L877" s="38" t="s">
        <v>1061</v>
      </c>
      <c r="M877" s="38" t="s">
        <v>1062</v>
      </c>
    </row>
    <row r="878" spans="1:13" hidden="1" x14ac:dyDescent="0.35">
      <c r="A878" s="45">
        <v>46053</v>
      </c>
      <c r="B878" t="s">
        <v>61</v>
      </c>
      <c r="C878" t="s">
        <v>48</v>
      </c>
      <c r="D878" t="s">
        <v>58</v>
      </c>
      <c r="E878" t="s">
        <v>58</v>
      </c>
      <c r="F878" t="s">
        <v>35</v>
      </c>
      <c r="G878">
        <v>999</v>
      </c>
      <c r="H878" t="s">
        <v>27</v>
      </c>
      <c r="I878" s="38" t="s">
        <v>1063</v>
      </c>
      <c r="J878" s="37" t="s">
        <v>1064</v>
      </c>
      <c r="K878" t="s">
        <v>508</v>
      </c>
      <c r="L878" s="38" t="s">
        <v>1002</v>
      </c>
      <c r="M878" t="s">
        <v>422</v>
      </c>
    </row>
    <row r="879" spans="1:13" hidden="1" x14ac:dyDescent="0.35">
      <c r="A879" s="45">
        <v>46053</v>
      </c>
      <c r="B879" t="s">
        <v>61</v>
      </c>
      <c r="C879" t="s">
        <v>46</v>
      </c>
      <c r="D879" t="s">
        <v>58</v>
      </c>
      <c r="E879" t="s">
        <v>58</v>
      </c>
      <c r="F879" t="s">
        <v>29</v>
      </c>
      <c r="G879">
        <v>401</v>
      </c>
      <c r="H879" t="s">
        <v>64</v>
      </c>
      <c r="I879" s="38" t="s">
        <v>929</v>
      </c>
      <c r="J879" s="38" t="s">
        <v>1065</v>
      </c>
      <c r="K879" s="38" t="s">
        <v>1023</v>
      </c>
      <c r="L879" s="38" t="s">
        <v>1066</v>
      </c>
      <c r="M879" s="38" t="s">
        <v>724</v>
      </c>
    </row>
    <row r="880" spans="1:13" hidden="1" x14ac:dyDescent="0.35">
      <c r="A880" s="45">
        <v>46053</v>
      </c>
      <c r="B880" t="s">
        <v>61</v>
      </c>
      <c r="C880" t="s">
        <v>47</v>
      </c>
      <c r="D880" t="s">
        <v>58</v>
      </c>
      <c r="E880" t="s">
        <v>58</v>
      </c>
      <c r="F880" t="s">
        <v>29</v>
      </c>
      <c r="G880">
        <v>401</v>
      </c>
      <c r="H880" t="s">
        <v>64</v>
      </c>
      <c r="I880" s="38" t="s">
        <v>1067</v>
      </c>
      <c r="J880" s="38" t="s">
        <v>1068</v>
      </c>
      <c r="K880" t="s">
        <v>1069</v>
      </c>
      <c r="L880" t="s">
        <v>767</v>
      </c>
      <c r="M880" t="s">
        <v>444</v>
      </c>
    </row>
    <row r="881" spans="1:13" hidden="1" x14ac:dyDescent="0.35">
      <c r="A881" s="45">
        <v>46053</v>
      </c>
      <c r="B881" t="s">
        <v>61</v>
      </c>
      <c r="C881" t="s">
        <v>402</v>
      </c>
      <c r="D881" t="s">
        <v>58</v>
      </c>
      <c r="E881" t="s">
        <v>58</v>
      </c>
      <c r="F881" t="s">
        <v>29</v>
      </c>
      <c r="G881">
        <v>401</v>
      </c>
      <c r="H881" t="s">
        <v>64</v>
      </c>
      <c r="I881" t="s">
        <v>428</v>
      </c>
      <c r="J881" t="s">
        <v>422</v>
      </c>
      <c r="K881" t="s">
        <v>422</v>
      </c>
      <c r="L881" t="s">
        <v>422</v>
      </c>
      <c r="M881" t="s">
        <v>444</v>
      </c>
    </row>
    <row r="882" spans="1:13" hidden="1" x14ac:dyDescent="0.35">
      <c r="A882" s="45">
        <v>46053</v>
      </c>
      <c r="B882" t="s">
        <v>61</v>
      </c>
      <c r="C882" t="s">
        <v>26</v>
      </c>
      <c r="D882" t="s">
        <v>58</v>
      </c>
      <c r="E882" t="s">
        <v>58</v>
      </c>
      <c r="F882" t="s">
        <v>29</v>
      </c>
      <c r="G882">
        <v>401</v>
      </c>
      <c r="H882" t="s">
        <v>64</v>
      </c>
      <c r="I882" t="s">
        <v>422</v>
      </c>
      <c r="J882" t="s">
        <v>422</v>
      </c>
      <c r="K882" t="s">
        <v>444</v>
      </c>
      <c r="L882" t="s">
        <v>422</v>
      </c>
      <c r="M882" t="s">
        <v>444</v>
      </c>
    </row>
    <row r="883" spans="1:13" hidden="1" x14ac:dyDescent="0.35">
      <c r="A883" s="45">
        <v>46053</v>
      </c>
      <c r="B883" t="s">
        <v>61</v>
      </c>
      <c r="C883" t="s">
        <v>42</v>
      </c>
      <c r="D883" t="s">
        <v>58</v>
      </c>
      <c r="E883" t="s">
        <v>58</v>
      </c>
      <c r="F883" t="s">
        <v>29</v>
      </c>
      <c r="G883">
        <v>401</v>
      </c>
      <c r="H883" t="s">
        <v>64</v>
      </c>
      <c r="I883" s="38" t="s">
        <v>1070</v>
      </c>
      <c r="J883" s="38" t="s">
        <v>1071</v>
      </c>
      <c r="K883" t="s">
        <v>1072</v>
      </c>
      <c r="L883" t="s">
        <v>934</v>
      </c>
      <c r="M883" t="s">
        <v>422</v>
      </c>
    </row>
    <row r="884" spans="1:13" hidden="1" x14ac:dyDescent="0.35">
      <c r="A884" s="45">
        <v>46053</v>
      </c>
      <c r="B884" t="s">
        <v>61</v>
      </c>
      <c r="C884" t="s">
        <v>18</v>
      </c>
      <c r="D884" t="s">
        <v>58</v>
      </c>
      <c r="E884" t="s">
        <v>58</v>
      </c>
      <c r="F884" t="s">
        <v>29</v>
      </c>
      <c r="G884">
        <v>401</v>
      </c>
      <c r="H884" t="s">
        <v>64</v>
      </c>
      <c r="I884" s="38" t="s">
        <v>1073</v>
      </c>
      <c r="J884" s="38" t="s">
        <v>1074</v>
      </c>
      <c r="K884" s="38" t="s">
        <v>767</v>
      </c>
      <c r="L884" s="38" t="s">
        <v>1075</v>
      </c>
      <c r="M884" s="38" t="s">
        <v>1076</v>
      </c>
    </row>
    <row r="885" spans="1:13" hidden="1" x14ac:dyDescent="0.35">
      <c r="A885" s="45">
        <v>46053</v>
      </c>
      <c r="B885" t="s">
        <v>61</v>
      </c>
      <c r="C885" t="s">
        <v>48</v>
      </c>
      <c r="D885" t="s">
        <v>58</v>
      </c>
      <c r="E885" t="s">
        <v>58</v>
      </c>
      <c r="F885" t="s">
        <v>29</v>
      </c>
      <c r="G885">
        <v>401</v>
      </c>
      <c r="H885" t="s">
        <v>64</v>
      </c>
      <c r="I885" s="38" t="s">
        <v>1077</v>
      </c>
      <c r="J885" s="38" t="s">
        <v>1078</v>
      </c>
      <c r="K885" t="s">
        <v>1079</v>
      </c>
      <c r="L885" t="s">
        <v>1080</v>
      </c>
      <c r="M885" t="s">
        <v>422</v>
      </c>
    </row>
    <row r="886" spans="1:13" hidden="1" x14ac:dyDescent="0.35">
      <c r="A886" s="45">
        <v>46053</v>
      </c>
      <c r="B886" t="s">
        <v>61</v>
      </c>
      <c r="C886" t="s">
        <v>46</v>
      </c>
      <c r="D886" t="s">
        <v>58</v>
      </c>
      <c r="E886" t="s">
        <v>58</v>
      </c>
      <c r="F886" t="s">
        <v>29</v>
      </c>
      <c r="G886">
        <v>402</v>
      </c>
      <c r="H886" t="s">
        <v>941</v>
      </c>
      <c r="I886" s="38" t="s">
        <v>1026</v>
      </c>
      <c r="J886" s="38" t="s">
        <v>1081</v>
      </c>
      <c r="K886" t="s">
        <v>1013</v>
      </c>
      <c r="L886" t="s">
        <v>959</v>
      </c>
      <c r="M886" t="s">
        <v>1082</v>
      </c>
    </row>
    <row r="887" spans="1:13" hidden="1" x14ac:dyDescent="0.35">
      <c r="A887" s="45">
        <v>46053</v>
      </c>
      <c r="B887" t="s">
        <v>61</v>
      </c>
      <c r="C887" t="s">
        <v>47</v>
      </c>
      <c r="D887" t="s">
        <v>58</v>
      </c>
      <c r="E887" t="s">
        <v>58</v>
      </c>
      <c r="F887" t="s">
        <v>29</v>
      </c>
      <c r="G887">
        <v>402</v>
      </c>
      <c r="H887" t="s">
        <v>941</v>
      </c>
      <c r="I887" t="s">
        <v>1083</v>
      </c>
      <c r="J887" t="s">
        <v>1084</v>
      </c>
      <c r="K887" t="s">
        <v>422</v>
      </c>
      <c r="L887" t="s">
        <v>1085</v>
      </c>
      <c r="M887" t="s">
        <v>444</v>
      </c>
    </row>
    <row r="888" spans="1:13" hidden="1" x14ac:dyDescent="0.35">
      <c r="A888" s="45">
        <v>46053</v>
      </c>
      <c r="B888" t="s">
        <v>61</v>
      </c>
      <c r="C888" t="s">
        <v>402</v>
      </c>
      <c r="D888" t="s">
        <v>58</v>
      </c>
      <c r="E888" t="s">
        <v>58</v>
      </c>
      <c r="F888" t="s">
        <v>29</v>
      </c>
      <c r="G888">
        <v>402</v>
      </c>
      <c r="H888" t="s">
        <v>941</v>
      </c>
      <c r="I888" t="s">
        <v>560</v>
      </c>
      <c r="J888" t="s">
        <v>422</v>
      </c>
      <c r="K888" t="s">
        <v>422</v>
      </c>
      <c r="L888" t="s">
        <v>422</v>
      </c>
      <c r="M888" t="s">
        <v>444</v>
      </c>
    </row>
    <row r="889" spans="1:13" hidden="1" x14ac:dyDescent="0.35">
      <c r="A889" s="45">
        <v>46053</v>
      </c>
      <c r="B889" t="s">
        <v>61</v>
      </c>
      <c r="C889" t="s">
        <v>26</v>
      </c>
      <c r="D889" t="s">
        <v>58</v>
      </c>
      <c r="E889" t="s">
        <v>58</v>
      </c>
      <c r="F889" t="s">
        <v>29</v>
      </c>
      <c r="G889">
        <v>402</v>
      </c>
      <c r="H889" t="s">
        <v>941</v>
      </c>
      <c r="I889" t="s">
        <v>560</v>
      </c>
      <c r="J889" t="s">
        <v>431</v>
      </c>
      <c r="K889" t="s">
        <v>444</v>
      </c>
      <c r="L889" t="s">
        <v>444</v>
      </c>
      <c r="M889" t="s">
        <v>444</v>
      </c>
    </row>
    <row r="890" spans="1:13" hidden="1" x14ac:dyDescent="0.35">
      <c r="A890" s="45">
        <v>46053</v>
      </c>
      <c r="B890" t="s">
        <v>61</v>
      </c>
      <c r="C890" t="s">
        <v>42</v>
      </c>
      <c r="D890" t="s">
        <v>58</v>
      </c>
      <c r="E890" t="s">
        <v>58</v>
      </c>
      <c r="F890" t="s">
        <v>29</v>
      </c>
      <c r="G890">
        <v>402</v>
      </c>
      <c r="H890" t="s">
        <v>941</v>
      </c>
      <c r="I890" s="38" t="s">
        <v>1086</v>
      </c>
      <c r="J890" s="38" t="s">
        <v>1034</v>
      </c>
      <c r="K890" t="s">
        <v>693</v>
      </c>
      <c r="L890" t="s">
        <v>937</v>
      </c>
      <c r="M890" t="s">
        <v>422</v>
      </c>
    </row>
    <row r="891" spans="1:13" hidden="1" x14ac:dyDescent="0.35">
      <c r="A891" s="45">
        <v>46053</v>
      </c>
      <c r="B891" t="s">
        <v>61</v>
      </c>
      <c r="C891" t="s">
        <v>18</v>
      </c>
      <c r="D891" t="s">
        <v>58</v>
      </c>
      <c r="E891" t="s">
        <v>58</v>
      </c>
      <c r="F891" t="s">
        <v>29</v>
      </c>
      <c r="G891">
        <v>402</v>
      </c>
      <c r="H891" t="s">
        <v>941</v>
      </c>
      <c r="I891" s="38" t="s">
        <v>1087</v>
      </c>
      <c r="J891" s="38" t="s">
        <v>1088</v>
      </c>
      <c r="K891" t="s">
        <v>1089</v>
      </c>
      <c r="L891" t="s">
        <v>750</v>
      </c>
      <c r="M891" t="s">
        <v>954</v>
      </c>
    </row>
    <row r="892" spans="1:13" hidden="1" x14ac:dyDescent="0.35">
      <c r="A892" s="45">
        <v>46053</v>
      </c>
      <c r="B892" t="s">
        <v>61</v>
      </c>
      <c r="C892" t="s">
        <v>48</v>
      </c>
      <c r="D892" t="s">
        <v>58</v>
      </c>
      <c r="E892" t="s">
        <v>58</v>
      </c>
      <c r="F892" t="s">
        <v>29</v>
      </c>
      <c r="G892">
        <v>402</v>
      </c>
      <c r="H892" t="s">
        <v>941</v>
      </c>
      <c r="I892" t="s">
        <v>1021</v>
      </c>
      <c r="J892" t="s">
        <v>821</v>
      </c>
      <c r="K892" t="s">
        <v>422</v>
      </c>
      <c r="L892" t="s">
        <v>1090</v>
      </c>
      <c r="M892" t="s">
        <v>444</v>
      </c>
    </row>
    <row r="893" spans="1:13" hidden="1" x14ac:dyDescent="0.35">
      <c r="A893" s="45">
        <v>46053</v>
      </c>
      <c r="B893" t="s">
        <v>61</v>
      </c>
      <c r="C893" t="s">
        <v>46</v>
      </c>
      <c r="D893" t="s">
        <v>58</v>
      </c>
      <c r="E893" t="s">
        <v>58</v>
      </c>
      <c r="F893" t="s">
        <v>29</v>
      </c>
      <c r="G893">
        <v>403</v>
      </c>
      <c r="H893" t="s">
        <v>966</v>
      </c>
      <c r="I893" s="38" t="s">
        <v>1091</v>
      </c>
      <c r="J893" s="38" t="s">
        <v>1092</v>
      </c>
      <c r="K893" t="s">
        <v>1093</v>
      </c>
      <c r="L893" t="s">
        <v>819</v>
      </c>
      <c r="M893" t="s">
        <v>843</v>
      </c>
    </row>
    <row r="894" spans="1:13" hidden="1" x14ac:dyDescent="0.35">
      <c r="A894" s="45">
        <v>46053</v>
      </c>
      <c r="B894" t="s">
        <v>61</v>
      </c>
      <c r="C894" t="s">
        <v>47</v>
      </c>
      <c r="D894" t="s">
        <v>58</v>
      </c>
      <c r="E894" t="s">
        <v>58</v>
      </c>
      <c r="F894" t="s">
        <v>29</v>
      </c>
      <c r="G894">
        <v>403</v>
      </c>
      <c r="H894" t="s">
        <v>966</v>
      </c>
      <c r="I894" t="s">
        <v>897</v>
      </c>
      <c r="J894" t="s">
        <v>1094</v>
      </c>
      <c r="K894" t="s">
        <v>422</v>
      </c>
      <c r="L894" t="s">
        <v>422</v>
      </c>
      <c r="M894" t="s">
        <v>444</v>
      </c>
    </row>
    <row r="895" spans="1:13" hidden="1" x14ac:dyDescent="0.35">
      <c r="A895" s="45">
        <v>46053</v>
      </c>
      <c r="B895" t="s">
        <v>61</v>
      </c>
      <c r="C895" t="s">
        <v>402</v>
      </c>
      <c r="D895" t="s">
        <v>58</v>
      </c>
      <c r="E895" t="s">
        <v>58</v>
      </c>
      <c r="F895" t="s">
        <v>29</v>
      </c>
      <c r="G895">
        <v>403</v>
      </c>
      <c r="H895" t="s">
        <v>966</v>
      </c>
      <c r="I895" t="s">
        <v>422</v>
      </c>
      <c r="J895" t="s">
        <v>444</v>
      </c>
      <c r="K895" t="s">
        <v>444</v>
      </c>
      <c r="L895" t="s">
        <v>422</v>
      </c>
      <c r="M895" t="s">
        <v>444</v>
      </c>
    </row>
    <row r="896" spans="1:13" hidden="1" x14ac:dyDescent="0.35">
      <c r="A896" s="45">
        <v>46053</v>
      </c>
      <c r="B896" t="s">
        <v>61</v>
      </c>
      <c r="C896" t="s">
        <v>26</v>
      </c>
      <c r="D896" t="s">
        <v>58</v>
      </c>
      <c r="E896" t="s">
        <v>58</v>
      </c>
      <c r="F896" t="s">
        <v>29</v>
      </c>
      <c r="G896">
        <v>403</v>
      </c>
      <c r="H896" t="s">
        <v>966</v>
      </c>
      <c r="I896" t="s">
        <v>444</v>
      </c>
      <c r="J896" t="s">
        <v>444</v>
      </c>
      <c r="K896" t="s">
        <v>444</v>
      </c>
      <c r="L896" t="s">
        <v>444</v>
      </c>
      <c r="M896" t="s">
        <v>444</v>
      </c>
    </row>
    <row r="897" spans="1:13" hidden="1" x14ac:dyDescent="0.35">
      <c r="A897" s="45">
        <v>46053</v>
      </c>
      <c r="B897" t="s">
        <v>61</v>
      </c>
      <c r="C897" t="s">
        <v>42</v>
      </c>
      <c r="D897" t="s">
        <v>58</v>
      </c>
      <c r="E897" t="s">
        <v>58</v>
      </c>
      <c r="F897" t="s">
        <v>29</v>
      </c>
      <c r="G897">
        <v>403</v>
      </c>
      <c r="H897" t="s">
        <v>966</v>
      </c>
      <c r="I897" t="s">
        <v>916</v>
      </c>
      <c r="J897" t="s">
        <v>977</v>
      </c>
      <c r="K897" t="s">
        <v>697</v>
      </c>
      <c r="L897" t="s">
        <v>1017</v>
      </c>
      <c r="M897" t="s">
        <v>422</v>
      </c>
    </row>
    <row r="898" spans="1:13" hidden="1" x14ac:dyDescent="0.35">
      <c r="A898" s="45">
        <v>46053</v>
      </c>
      <c r="B898" t="s">
        <v>61</v>
      </c>
      <c r="C898" t="s">
        <v>18</v>
      </c>
      <c r="D898" t="s">
        <v>58</v>
      </c>
      <c r="E898" t="s">
        <v>58</v>
      </c>
      <c r="F898" t="s">
        <v>29</v>
      </c>
      <c r="G898">
        <v>403</v>
      </c>
      <c r="H898" t="s">
        <v>966</v>
      </c>
      <c r="I898" s="38" t="s">
        <v>841</v>
      </c>
      <c r="J898" s="38" t="s">
        <v>652</v>
      </c>
      <c r="K898" s="38" t="s">
        <v>786</v>
      </c>
      <c r="L898" t="s">
        <v>645</v>
      </c>
      <c r="M898" t="s">
        <v>921</v>
      </c>
    </row>
    <row r="899" spans="1:13" hidden="1" x14ac:dyDescent="0.35">
      <c r="A899" s="45">
        <v>46053</v>
      </c>
      <c r="B899" t="s">
        <v>61</v>
      </c>
      <c r="C899" t="s">
        <v>48</v>
      </c>
      <c r="D899" t="s">
        <v>58</v>
      </c>
      <c r="E899" t="s">
        <v>58</v>
      </c>
      <c r="F899" t="s">
        <v>29</v>
      </c>
      <c r="G899">
        <v>403</v>
      </c>
      <c r="H899" t="s">
        <v>966</v>
      </c>
      <c r="I899" t="s">
        <v>1095</v>
      </c>
      <c r="J899" t="s">
        <v>722</v>
      </c>
      <c r="K899" t="s">
        <v>422</v>
      </c>
      <c r="L899" t="s">
        <v>922</v>
      </c>
      <c r="M899" t="s">
        <v>422</v>
      </c>
    </row>
    <row r="900" spans="1:13" hidden="1" x14ac:dyDescent="0.35">
      <c r="A900" s="45">
        <v>46053</v>
      </c>
      <c r="B900" t="s">
        <v>61</v>
      </c>
      <c r="C900" t="s">
        <v>46</v>
      </c>
      <c r="D900" t="s">
        <v>58</v>
      </c>
      <c r="E900" t="s">
        <v>58</v>
      </c>
      <c r="F900" t="s">
        <v>29</v>
      </c>
      <c r="G900">
        <v>404</v>
      </c>
      <c r="H900" t="s">
        <v>980</v>
      </c>
      <c r="I900" s="38" t="s">
        <v>694</v>
      </c>
      <c r="J900" s="38" t="s">
        <v>566</v>
      </c>
      <c r="K900" t="s">
        <v>566</v>
      </c>
      <c r="L900" t="s">
        <v>1096</v>
      </c>
      <c r="M900" t="s">
        <v>1091</v>
      </c>
    </row>
    <row r="901" spans="1:13" hidden="1" x14ac:dyDescent="0.35">
      <c r="A901" s="45">
        <v>46053</v>
      </c>
      <c r="B901" t="s">
        <v>61</v>
      </c>
      <c r="C901" t="s">
        <v>47</v>
      </c>
      <c r="D901" t="s">
        <v>58</v>
      </c>
      <c r="E901" t="s">
        <v>58</v>
      </c>
      <c r="F901" t="s">
        <v>29</v>
      </c>
      <c r="G901">
        <v>404</v>
      </c>
      <c r="H901" t="s">
        <v>980</v>
      </c>
      <c r="I901" t="s">
        <v>789</v>
      </c>
      <c r="J901" t="s">
        <v>572</v>
      </c>
      <c r="K901" t="s">
        <v>422</v>
      </c>
      <c r="L901" t="s">
        <v>444</v>
      </c>
      <c r="M901" t="s">
        <v>444</v>
      </c>
    </row>
    <row r="902" spans="1:13" hidden="1" x14ac:dyDescent="0.35">
      <c r="A902" s="45">
        <v>46053</v>
      </c>
      <c r="B902" t="s">
        <v>61</v>
      </c>
      <c r="C902" t="s">
        <v>402</v>
      </c>
      <c r="D902" t="s">
        <v>58</v>
      </c>
      <c r="E902" t="s">
        <v>58</v>
      </c>
      <c r="F902" t="s">
        <v>29</v>
      </c>
      <c r="G902">
        <v>404</v>
      </c>
      <c r="H902" t="s">
        <v>980</v>
      </c>
      <c r="I902" t="s">
        <v>444</v>
      </c>
      <c r="J902" t="s">
        <v>444</v>
      </c>
      <c r="K902" t="s">
        <v>444</v>
      </c>
      <c r="L902" t="s">
        <v>444</v>
      </c>
      <c r="M902" t="s">
        <v>444</v>
      </c>
    </row>
    <row r="903" spans="1:13" hidden="1" x14ac:dyDescent="0.35">
      <c r="A903" s="45">
        <v>46053</v>
      </c>
      <c r="B903" t="s">
        <v>61</v>
      </c>
      <c r="C903" t="s">
        <v>26</v>
      </c>
      <c r="D903" t="s">
        <v>58</v>
      </c>
      <c r="E903" t="s">
        <v>58</v>
      </c>
      <c r="F903" t="s">
        <v>29</v>
      </c>
      <c r="G903">
        <v>404</v>
      </c>
      <c r="H903" t="s">
        <v>980</v>
      </c>
      <c r="I903" t="s">
        <v>444</v>
      </c>
      <c r="J903" t="s">
        <v>444</v>
      </c>
      <c r="K903" t="s">
        <v>444</v>
      </c>
      <c r="L903" t="s">
        <v>444</v>
      </c>
      <c r="M903" t="s">
        <v>444</v>
      </c>
    </row>
    <row r="904" spans="1:13" hidden="1" x14ac:dyDescent="0.35">
      <c r="A904" s="45">
        <v>46053</v>
      </c>
      <c r="B904" t="s">
        <v>61</v>
      </c>
      <c r="C904" t="s">
        <v>42</v>
      </c>
      <c r="D904" t="s">
        <v>58</v>
      </c>
      <c r="E904" t="s">
        <v>58</v>
      </c>
      <c r="F904" t="s">
        <v>29</v>
      </c>
      <c r="G904">
        <v>404</v>
      </c>
      <c r="H904" t="s">
        <v>980</v>
      </c>
      <c r="I904" t="s">
        <v>1096</v>
      </c>
      <c r="J904" t="s">
        <v>569</v>
      </c>
      <c r="K904" t="s">
        <v>422</v>
      </c>
      <c r="L904" t="s">
        <v>764</v>
      </c>
      <c r="M904" t="s">
        <v>422</v>
      </c>
    </row>
    <row r="905" spans="1:13" hidden="1" x14ac:dyDescent="0.35">
      <c r="A905" s="45">
        <v>46053</v>
      </c>
      <c r="B905" t="s">
        <v>61</v>
      </c>
      <c r="C905" t="s">
        <v>18</v>
      </c>
      <c r="D905" t="s">
        <v>58</v>
      </c>
      <c r="E905" t="s">
        <v>58</v>
      </c>
      <c r="F905" t="s">
        <v>29</v>
      </c>
      <c r="G905">
        <v>404</v>
      </c>
      <c r="H905" t="s">
        <v>980</v>
      </c>
      <c r="I905" s="38" t="s">
        <v>694</v>
      </c>
      <c r="J905" s="38" t="s">
        <v>694</v>
      </c>
      <c r="K905" t="s">
        <v>1092</v>
      </c>
      <c r="L905" t="s">
        <v>764</v>
      </c>
      <c r="M905" t="s">
        <v>843</v>
      </c>
    </row>
    <row r="906" spans="1:13" hidden="1" x14ac:dyDescent="0.35">
      <c r="A906" s="45">
        <v>46053</v>
      </c>
      <c r="B906" t="s">
        <v>61</v>
      </c>
      <c r="C906" t="s">
        <v>48</v>
      </c>
      <c r="D906" t="s">
        <v>58</v>
      </c>
      <c r="E906" t="s">
        <v>58</v>
      </c>
      <c r="F906" t="s">
        <v>29</v>
      </c>
      <c r="G906">
        <v>404</v>
      </c>
      <c r="H906" t="s">
        <v>980</v>
      </c>
      <c r="I906" t="s">
        <v>903</v>
      </c>
      <c r="J906" t="s">
        <v>698</v>
      </c>
      <c r="K906" t="s">
        <v>422</v>
      </c>
      <c r="L906" t="s">
        <v>654</v>
      </c>
      <c r="M906" t="s">
        <v>444</v>
      </c>
    </row>
    <row r="907" spans="1:13" hidden="1" x14ac:dyDescent="0.35">
      <c r="A907" s="45">
        <v>46053</v>
      </c>
      <c r="B907" t="s">
        <v>61</v>
      </c>
      <c r="C907" t="s">
        <v>46</v>
      </c>
      <c r="D907" t="s">
        <v>58</v>
      </c>
      <c r="E907" t="s">
        <v>58</v>
      </c>
      <c r="F907" t="s">
        <v>29</v>
      </c>
      <c r="G907">
        <v>405</v>
      </c>
      <c r="H907" t="s">
        <v>981</v>
      </c>
      <c r="I907" s="38" t="s">
        <v>574</v>
      </c>
      <c r="J907" s="38" t="s">
        <v>813</v>
      </c>
      <c r="K907" t="s">
        <v>422</v>
      </c>
      <c r="L907" s="38" t="s">
        <v>443</v>
      </c>
      <c r="M907" t="s">
        <v>422</v>
      </c>
    </row>
    <row r="908" spans="1:13" hidden="1" x14ac:dyDescent="0.35">
      <c r="A908" s="45">
        <v>46053</v>
      </c>
      <c r="B908" t="s">
        <v>61</v>
      </c>
      <c r="C908" t="s">
        <v>47</v>
      </c>
      <c r="D908" t="s">
        <v>58</v>
      </c>
      <c r="E908" t="s">
        <v>58</v>
      </c>
      <c r="F908" t="s">
        <v>29</v>
      </c>
      <c r="G908">
        <v>405</v>
      </c>
      <c r="H908" t="s">
        <v>981</v>
      </c>
      <c r="I908" t="s">
        <v>640</v>
      </c>
      <c r="J908" t="s">
        <v>970</v>
      </c>
      <c r="K908" t="s">
        <v>444</v>
      </c>
      <c r="L908" t="s">
        <v>422</v>
      </c>
      <c r="M908" t="s">
        <v>444</v>
      </c>
    </row>
    <row r="909" spans="1:13" hidden="1" x14ac:dyDescent="0.35">
      <c r="A909" s="45">
        <v>46053</v>
      </c>
      <c r="B909" t="s">
        <v>61</v>
      </c>
      <c r="C909" t="s">
        <v>402</v>
      </c>
      <c r="D909" t="s">
        <v>58</v>
      </c>
      <c r="E909" t="s">
        <v>58</v>
      </c>
      <c r="F909" t="s">
        <v>29</v>
      </c>
      <c r="G909">
        <v>405</v>
      </c>
      <c r="H909" t="s">
        <v>981</v>
      </c>
      <c r="I909" t="s">
        <v>444</v>
      </c>
      <c r="J909" t="s">
        <v>444</v>
      </c>
      <c r="K909" t="s">
        <v>444</v>
      </c>
      <c r="L909" t="s">
        <v>444</v>
      </c>
      <c r="M909" t="s">
        <v>444</v>
      </c>
    </row>
    <row r="910" spans="1:13" hidden="1" x14ac:dyDescent="0.35">
      <c r="A910" s="45">
        <v>46053</v>
      </c>
      <c r="B910" t="s">
        <v>61</v>
      </c>
      <c r="C910" t="s">
        <v>26</v>
      </c>
      <c r="D910" t="s">
        <v>58</v>
      </c>
      <c r="E910" t="s">
        <v>58</v>
      </c>
      <c r="F910" t="s">
        <v>29</v>
      </c>
      <c r="G910">
        <v>405</v>
      </c>
      <c r="H910" t="s">
        <v>981</v>
      </c>
      <c r="I910" t="s">
        <v>444</v>
      </c>
      <c r="J910" t="s">
        <v>444</v>
      </c>
      <c r="K910" t="s">
        <v>444</v>
      </c>
      <c r="L910" t="s">
        <v>444</v>
      </c>
      <c r="M910" t="s">
        <v>444</v>
      </c>
    </row>
    <row r="911" spans="1:13" hidden="1" x14ac:dyDescent="0.35">
      <c r="A911" s="45">
        <v>46053</v>
      </c>
      <c r="B911" t="s">
        <v>61</v>
      </c>
      <c r="C911" t="s">
        <v>42</v>
      </c>
      <c r="D911" t="s">
        <v>58</v>
      </c>
      <c r="E911" t="s">
        <v>58</v>
      </c>
      <c r="F911" t="s">
        <v>29</v>
      </c>
      <c r="G911">
        <v>405</v>
      </c>
      <c r="H911" t="s">
        <v>981</v>
      </c>
      <c r="I911" s="38" t="s">
        <v>571</v>
      </c>
      <c r="J911" t="s">
        <v>644</v>
      </c>
      <c r="K911" t="s">
        <v>444</v>
      </c>
      <c r="L911" t="s">
        <v>422</v>
      </c>
      <c r="M911" t="s">
        <v>444</v>
      </c>
    </row>
    <row r="912" spans="1:13" hidden="1" x14ac:dyDescent="0.35">
      <c r="A912" s="45">
        <v>46053</v>
      </c>
      <c r="B912" t="s">
        <v>61</v>
      </c>
      <c r="C912" t="s">
        <v>18</v>
      </c>
      <c r="D912" t="s">
        <v>58</v>
      </c>
      <c r="E912" t="s">
        <v>58</v>
      </c>
      <c r="F912" t="s">
        <v>29</v>
      </c>
      <c r="G912">
        <v>405</v>
      </c>
      <c r="H912" t="s">
        <v>981</v>
      </c>
      <c r="I912" s="38" t="s">
        <v>687</v>
      </c>
      <c r="J912" s="38" t="s">
        <v>571</v>
      </c>
      <c r="K912" t="s">
        <v>422</v>
      </c>
      <c r="L912" s="38" t="s">
        <v>443</v>
      </c>
      <c r="M912" t="s">
        <v>422</v>
      </c>
    </row>
    <row r="913" spans="1:13" hidden="1" x14ac:dyDescent="0.35">
      <c r="A913" s="45">
        <v>46053</v>
      </c>
      <c r="B913" t="s">
        <v>61</v>
      </c>
      <c r="C913" t="s">
        <v>48</v>
      </c>
      <c r="D913" t="s">
        <v>58</v>
      </c>
      <c r="E913" t="s">
        <v>58</v>
      </c>
      <c r="F913" t="s">
        <v>29</v>
      </c>
      <c r="G913">
        <v>405</v>
      </c>
      <c r="H913" t="s">
        <v>981</v>
      </c>
      <c r="I913" t="s">
        <v>568</v>
      </c>
      <c r="J913" t="s">
        <v>900</v>
      </c>
      <c r="K913" t="s">
        <v>444</v>
      </c>
      <c r="L913" t="s">
        <v>422</v>
      </c>
      <c r="M913" t="s">
        <v>444</v>
      </c>
    </row>
    <row r="914" spans="1:13" hidden="1" x14ac:dyDescent="0.35">
      <c r="A914" s="45">
        <v>46053</v>
      </c>
      <c r="B914" t="s">
        <v>61</v>
      </c>
      <c r="C914" t="s">
        <v>46</v>
      </c>
      <c r="D914" t="s">
        <v>58</v>
      </c>
      <c r="E914" t="s">
        <v>58</v>
      </c>
      <c r="F914" t="s">
        <v>29</v>
      </c>
      <c r="G914">
        <v>406</v>
      </c>
      <c r="H914" t="s">
        <v>983</v>
      </c>
      <c r="I914" t="s">
        <v>814</v>
      </c>
      <c r="J914" t="s">
        <v>814</v>
      </c>
      <c r="K914" t="s">
        <v>444</v>
      </c>
      <c r="L914" t="s">
        <v>422</v>
      </c>
      <c r="M914" t="s">
        <v>444</v>
      </c>
    </row>
    <row r="915" spans="1:13" hidden="1" x14ac:dyDescent="0.35">
      <c r="A915" s="45">
        <v>46053</v>
      </c>
      <c r="B915" t="s">
        <v>61</v>
      </c>
      <c r="C915" t="s">
        <v>47</v>
      </c>
      <c r="D915" t="s">
        <v>58</v>
      </c>
      <c r="E915" t="s">
        <v>58</v>
      </c>
      <c r="F915" t="s">
        <v>29</v>
      </c>
      <c r="G915">
        <v>406</v>
      </c>
      <c r="H915" t="s">
        <v>983</v>
      </c>
      <c r="I915" t="s">
        <v>444</v>
      </c>
      <c r="J915" t="s">
        <v>444</v>
      </c>
      <c r="K915" t="s">
        <v>444</v>
      </c>
      <c r="L915" t="s">
        <v>444</v>
      </c>
      <c r="M915" t="s">
        <v>444</v>
      </c>
    </row>
    <row r="916" spans="1:13" hidden="1" x14ac:dyDescent="0.35">
      <c r="A916" s="45">
        <v>46053</v>
      </c>
      <c r="B916" t="s">
        <v>61</v>
      </c>
      <c r="C916" t="s">
        <v>402</v>
      </c>
      <c r="D916" t="s">
        <v>58</v>
      </c>
      <c r="E916" t="s">
        <v>58</v>
      </c>
      <c r="F916" t="s">
        <v>29</v>
      </c>
      <c r="G916">
        <v>406</v>
      </c>
      <c r="H916" t="s">
        <v>983</v>
      </c>
      <c r="I916" t="s">
        <v>444</v>
      </c>
      <c r="J916" t="s">
        <v>444</v>
      </c>
      <c r="K916" t="s">
        <v>444</v>
      </c>
      <c r="L916" t="s">
        <v>444</v>
      </c>
      <c r="M916" t="s">
        <v>444</v>
      </c>
    </row>
    <row r="917" spans="1:13" hidden="1" x14ac:dyDescent="0.35">
      <c r="A917" s="45">
        <v>46053</v>
      </c>
      <c r="B917" t="s">
        <v>61</v>
      </c>
      <c r="C917" t="s">
        <v>26</v>
      </c>
      <c r="D917" t="s">
        <v>58</v>
      </c>
      <c r="E917" t="s">
        <v>58</v>
      </c>
      <c r="F917" t="s">
        <v>29</v>
      </c>
      <c r="G917">
        <v>406</v>
      </c>
      <c r="H917" t="s">
        <v>983</v>
      </c>
      <c r="I917" t="s">
        <v>444</v>
      </c>
      <c r="J917" t="s">
        <v>444</v>
      </c>
      <c r="K917" t="s">
        <v>444</v>
      </c>
      <c r="L917" t="s">
        <v>444</v>
      </c>
      <c r="M917" t="s">
        <v>444</v>
      </c>
    </row>
    <row r="918" spans="1:13" hidden="1" x14ac:dyDescent="0.35">
      <c r="A918" s="45">
        <v>46053</v>
      </c>
      <c r="B918" t="s">
        <v>61</v>
      </c>
      <c r="C918" t="s">
        <v>42</v>
      </c>
      <c r="D918" t="s">
        <v>58</v>
      </c>
      <c r="E918" t="s">
        <v>58</v>
      </c>
      <c r="F918" t="s">
        <v>29</v>
      </c>
      <c r="G918">
        <v>406</v>
      </c>
      <c r="H918" t="s">
        <v>983</v>
      </c>
      <c r="I918" t="s">
        <v>814</v>
      </c>
      <c r="J918" t="s">
        <v>422</v>
      </c>
      <c r="K918" t="s">
        <v>444</v>
      </c>
      <c r="L918" t="s">
        <v>422</v>
      </c>
      <c r="M918" t="s">
        <v>444</v>
      </c>
    </row>
    <row r="919" spans="1:13" hidden="1" x14ac:dyDescent="0.35">
      <c r="A919" s="45">
        <v>46053</v>
      </c>
      <c r="B919" t="s">
        <v>61</v>
      </c>
      <c r="C919" t="s">
        <v>18</v>
      </c>
      <c r="D919" t="s">
        <v>58</v>
      </c>
      <c r="E919" t="s">
        <v>58</v>
      </c>
      <c r="F919" t="s">
        <v>29</v>
      </c>
      <c r="G919">
        <v>406</v>
      </c>
      <c r="H919" t="s">
        <v>983</v>
      </c>
      <c r="I919" t="s">
        <v>814</v>
      </c>
      <c r="J919" t="s">
        <v>643</v>
      </c>
      <c r="K919" t="s">
        <v>444</v>
      </c>
      <c r="L919" t="s">
        <v>439</v>
      </c>
      <c r="M919" t="s">
        <v>444</v>
      </c>
    </row>
    <row r="920" spans="1:13" hidden="1" x14ac:dyDescent="0.35">
      <c r="A920" s="45">
        <v>46053</v>
      </c>
      <c r="B920" t="s">
        <v>61</v>
      </c>
      <c r="C920" t="s">
        <v>48</v>
      </c>
      <c r="D920" t="s">
        <v>58</v>
      </c>
      <c r="E920" t="s">
        <v>58</v>
      </c>
      <c r="F920" t="s">
        <v>29</v>
      </c>
      <c r="G920">
        <v>406</v>
      </c>
      <c r="H920" t="s">
        <v>983</v>
      </c>
      <c r="I920" t="s">
        <v>422</v>
      </c>
      <c r="J920" t="s">
        <v>422</v>
      </c>
      <c r="K920" t="s">
        <v>444</v>
      </c>
      <c r="L920" t="s">
        <v>422</v>
      </c>
      <c r="M920" t="s">
        <v>444</v>
      </c>
    </row>
    <row r="921" spans="1:13" hidden="1" x14ac:dyDescent="0.35">
      <c r="A921" s="45">
        <v>46053</v>
      </c>
      <c r="B921" t="s">
        <v>61</v>
      </c>
      <c r="C921" t="s">
        <v>46</v>
      </c>
      <c r="D921" t="s">
        <v>58</v>
      </c>
      <c r="E921" t="s">
        <v>58</v>
      </c>
      <c r="F921" t="s">
        <v>29</v>
      </c>
      <c r="G921">
        <v>407</v>
      </c>
      <c r="H921" t="s">
        <v>984</v>
      </c>
      <c r="I921" s="38" t="s">
        <v>450</v>
      </c>
      <c r="J921" s="38" t="s">
        <v>422</v>
      </c>
      <c r="K921" s="38" t="s">
        <v>422</v>
      </c>
      <c r="L921" s="38" t="s">
        <v>439</v>
      </c>
      <c r="M921" s="38" t="s">
        <v>444</v>
      </c>
    </row>
    <row r="922" spans="1:13" hidden="1" x14ac:dyDescent="0.35">
      <c r="A922" s="45">
        <v>46053</v>
      </c>
      <c r="B922" t="s">
        <v>61</v>
      </c>
      <c r="C922" t="s">
        <v>47</v>
      </c>
      <c r="D922" t="s">
        <v>58</v>
      </c>
      <c r="E922" t="s">
        <v>58</v>
      </c>
      <c r="F922" t="s">
        <v>29</v>
      </c>
      <c r="G922">
        <v>407</v>
      </c>
      <c r="H922" t="s">
        <v>984</v>
      </c>
      <c r="I922" s="38" t="s">
        <v>444</v>
      </c>
      <c r="J922" t="s">
        <v>444</v>
      </c>
      <c r="K922" s="38" t="s">
        <v>444</v>
      </c>
      <c r="L922" t="s">
        <v>444</v>
      </c>
      <c r="M922" t="s">
        <v>444</v>
      </c>
    </row>
    <row r="923" spans="1:13" hidden="1" x14ac:dyDescent="0.35">
      <c r="A923" s="45">
        <v>46053</v>
      </c>
      <c r="B923" t="s">
        <v>61</v>
      </c>
      <c r="C923" t="s">
        <v>402</v>
      </c>
      <c r="D923" t="s">
        <v>58</v>
      </c>
      <c r="E923" t="s">
        <v>58</v>
      </c>
      <c r="F923" t="s">
        <v>29</v>
      </c>
      <c r="G923">
        <v>407</v>
      </c>
      <c r="H923" t="s">
        <v>984</v>
      </c>
      <c r="I923" s="38" t="s">
        <v>444</v>
      </c>
      <c r="J923" s="38" t="s">
        <v>444</v>
      </c>
      <c r="K923" t="s">
        <v>444</v>
      </c>
      <c r="L923" s="38" t="s">
        <v>444</v>
      </c>
      <c r="M923" t="s">
        <v>444</v>
      </c>
    </row>
    <row r="924" spans="1:13" hidden="1" x14ac:dyDescent="0.35">
      <c r="A924" s="45">
        <v>46053</v>
      </c>
      <c r="B924" t="s">
        <v>61</v>
      </c>
      <c r="C924" t="s">
        <v>26</v>
      </c>
      <c r="D924" t="s">
        <v>58</v>
      </c>
      <c r="E924" t="s">
        <v>58</v>
      </c>
      <c r="F924" t="s">
        <v>29</v>
      </c>
      <c r="G924">
        <v>407</v>
      </c>
      <c r="H924" t="s">
        <v>984</v>
      </c>
      <c r="I924" s="38" t="s">
        <v>444</v>
      </c>
      <c r="J924" s="38" t="s">
        <v>444</v>
      </c>
      <c r="K924" t="s">
        <v>444</v>
      </c>
      <c r="L924" t="s">
        <v>444</v>
      </c>
      <c r="M924" s="38" t="s">
        <v>444</v>
      </c>
    </row>
    <row r="925" spans="1:13" hidden="1" x14ac:dyDescent="0.35">
      <c r="A925" s="45">
        <v>46053</v>
      </c>
      <c r="B925" t="s">
        <v>61</v>
      </c>
      <c r="C925" t="s">
        <v>42</v>
      </c>
      <c r="D925" t="s">
        <v>58</v>
      </c>
      <c r="E925" t="s">
        <v>58</v>
      </c>
      <c r="F925" t="s">
        <v>29</v>
      </c>
      <c r="G925">
        <v>407</v>
      </c>
      <c r="H925" t="s">
        <v>984</v>
      </c>
      <c r="I925" s="38" t="s">
        <v>422</v>
      </c>
      <c r="J925" s="38" t="s">
        <v>444</v>
      </c>
      <c r="K925" s="38" t="s">
        <v>422</v>
      </c>
      <c r="L925" s="37" t="s">
        <v>444</v>
      </c>
      <c r="M925" t="s">
        <v>444</v>
      </c>
    </row>
    <row r="926" spans="1:13" hidden="1" x14ac:dyDescent="0.35">
      <c r="A926" s="45">
        <v>46053</v>
      </c>
      <c r="B926" t="s">
        <v>61</v>
      </c>
      <c r="C926" t="s">
        <v>18</v>
      </c>
      <c r="D926" t="s">
        <v>58</v>
      </c>
      <c r="E926" t="s">
        <v>58</v>
      </c>
      <c r="F926" t="s">
        <v>29</v>
      </c>
      <c r="G926">
        <v>407</v>
      </c>
      <c r="H926" t="s">
        <v>984</v>
      </c>
      <c r="I926" s="38" t="s">
        <v>450</v>
      </c>
      <c r="J926" s="38" t="s">
        <v>422</v>
      </c>
      <c r="K926" s="38" t="s">
        <v>422</v>
      </c>
      <c r="L926" s="37" t="s">
        <v>422</v>
      </c>
      <c r="M926" s="38" t="s">
        <v>444</v>
      </c>
    </row>
    <row r="927" spans="1:13" hidden="1" x14ac:dyDescent="0.35">
      <c r="A927" s="45">
        <v>46053</v>
      </c>
      <c r="B927" t="s">
        <v>61</v>
      </c>
      <c r="C927" t="s">
        <v>48</v>
      </c>
      <c r="D927" t="s">
        <v>58</v>
      </c>
      <c r="E927" t="s">
        <v>58</v>
      </c>
      <c r="F927" t="s">
        <v>29</v>
      </c>
      <c r="G927">
        <v>407</v>
      </c>
      <c r="H927" t="s">
        <v>984</v>
      </c>
      <c r="I927" s="38" t="s">
        <v>444</v>
      </c>
      <c r="J927" t="s">
        <v>444</v>
      </c>
      <c r="K927" s="37" t="s">
        <v>444</v>
      </c>
      <c r="L927" t="s">
        <v>444</v>
      </c>
      <c r="M927" t="s">
        <v>444</v>
      </c>
    </row>
    <row r="928" spans="1:13" hidden="1" x14ac:dyDescent="0.35">
      <c r="A928" s="45">
        <v>46053</v>
      </c>
      <c r="B928" t="s">
        <v>61</v>
      </c>
      <c r="C928" t="s">
        <v>46</v>
      </c>
      <c r="D928" t="s">
        <v>58</v>
      </c>
      <c r="E928" t="s">
        <v>58</v>
      </c>
      <c r="F928" t="s">
        <v>29</v>
      </c>
      <c r="G928">
        <v>408</v>
      </c>
      <c r="H928" t="s">
        <v>80</v>
      </c>
      <c r="I928" s="38" t="s">
        <v>450</v>
      </c>
      <c r="J928" s="38" t="s">
        <v>422</v>
      </c>
      <c r="K928" s="38" t="s">
        <v>422</v>
      </c>
      <c r="L928" s="38" t="s">
        <v>422</v>
      </c>
      <c r="M928" s="38" t="s">
        <v>444</v>
      </c>
    </row>
    <row r="929" spans="1:13" hidden="1" x14ac:dyDescent="0.35">
      <c r="A929" s="45">
        <v>46053</v>
      </c>
      <c r="B929" t="s">
        <v>61</v>
      </c>
      <c r="C929" t="s">
        <v>47</v>
      </c>
      <c r="D929" t="s">
        <v>58</v>
      </c>
      <c r="E929" t="s">
        <v>58</v>
      </c>
      <c r="F929" t="s">
        <v>29</v>
      </c>
      <c r="G929">
        <v>408</v>
      </c>
      <c r="H929" t="s">
        <v>80</v>
      </c>
      <c r="I929" s="38" t="s">
        <v>422</v>
      </c>
      <c r="J929" t="s">
        <v>422</v>
      </c>
      <c r="K929" t="s">
        <v>444</v>
      </c>
      <c r="L929" t="s">
        <v>444</v>
      </c>
      <c r="M929" t="s">
        <v>444</v>
      </c>
    </row>
    <row r="930" spans="1:13" hidden="1" x14ac:dyDescent="0.35">
      <c r="A930" s="45">
        <v>46053</v>
      </c>
      <c r="B930" t="s">
        <v>61</v>
      </c>
      <c r="C930" t="s">
        <v>402</v>
      </c>
      <c r="D930" t="s">
        <v>58</v>
      </c>
      <c r="E930" t="s">
        <v>58</v>
      </c>
      <c r="F930" t="s">
        <v>29</v>
      </c>
      <c r="G930">
        <v>408</v>
      </c>
      <c r="H930" t="s">
        <v>80</v>
      </c>
      <c r="I930" s="38" t="s">
        <v>444</v>
      </c>
      <c r="J930" s="38" t="s">
        <v>444</v>
      </c>
      <c r="K930" t="s">
        <v>444</v>
      </c>
      <c r="L930" t="s">
        <v>444</v>
      </c>
      <c r="M930" t="s">
        <v>444</v>
      </c>
    </row>
    <row r="931" spans="1:13" hidden="1" x14ac:dyDescent="0.35">
      <c r="A931" s="45">
        <v>46053</v>
      </c>
      <c r="B931" t="s">
        <v>61</v>
      </c>
      <c r="C931" t="s">
        <v>26</v>
      </c>
      <c r="D931" t="s">
        <v>58</v>
      </c>
      <c r="E931" t="s">
        <v>58</v>
      </c>
      <c r="F931" t="s">
        <v>29</v>
      </c>
      <c r="G931">
        <v>408</v>
      </c>
      <c r="H931" t="s">
        <v>80</v>
      </c>
      <c r="I931" s="37" t="s">
        <v>444</v>
      </c>
      <c r="J931" s="37" t="s">
        <v>444</v>
      </c>
      <c r="K931" t="s">
        <v>444</v>
      </c>
      <c r="L931" t="s">
        <v>444</v>
      </c>
      <c r="M931" s="38" t="s">
        <v>444</v>
      </c>
    </row>
    <row r="932" spans="1:13" hidden="1" x14ac:dyDescent="0.35">
      <c r="A932" s="45">
        <v>46053</v>
      </c>
      <c r="B932" t="s">
        <v>61</v>
      </c>
      <c r="C932" t="s">
        <v>42</v>
      </c>
      <c r="D932" t="s">
        <v>58</v>
      </c>
      <c r="E932" t="s">
        <v>58</v>
      </c>
      <c r="F932" t="s">
        <v>29</v>
      </c>
      <c r="G932">
        <v>408</v>
      </c>
      <c r="H932" t="s">
        <v>80</v>
      </c>
      <c r="I932" s="38" t="s">
        <v>422</v>
      </c>
      <c r="J932" s="38" t="s">
        <v>422</v>
      </c>
      <c r="K932" t="s">
        <v>422</v>
      </c>
      <c r="L932" t="s">
        <v>444</v>
      </c>
      <c r="M932" s="37" t="s">
        <v>444</v>
      </c>
    </row>
    <row r="933" spans="1:13" hidden="1" x14ac:dyDescent="0.35">
      <c r="A933" s="45">
        <v>46053</v>
      </c>
      <c r="B933" t="s">
        <v>61</v>
      </c>
      <c r="C933" t="s">
        <v>18</v>
      </c>
      <c r="D933" t="s">
        <v>58</v>
      </c>
      <c r="E933" t="s">
        <v>58</v>
      </c>
      <c r="F933" t="s">
        <v>29</v>
      </c>
      <c r="G933">
        <v>408</v>
      </c>
      <c r="H933" t="s">
        <v>80</v>
      </c>
      <c r="I933" s="38" t="s">
        <v>450</v>
      </c>
      <c r="J933" s="38" t="s">
        <v>422</v>
      </c>
      <c r="K933" s="38" t="s">
        <v>422</v>
      </c>
      <c r="L933" s="38" t="s">
        <v>422</v>
      </c>
      <c r="M933" s="38" t="s">
        <v>444</v>
      </c>
    </row>
    <row r="934" spans="1:13" hidden="1" x14ac:dyDescent="0.35">
      <c r="A934" s="45">
        <v>46053</v>
      </c>
      <c r="B934" t="s">
        <v>61</v>
      </c>
      <c r="C934" t="s">
        <v>48</v>
      </c>
      <c r="D934" t="s">
        <v>58</v>
      </c>
      <c r="E934" t="s">
        <v>58</v>
      </c>
      <c r="F934" t="s">
        <v>29</v>
      </c>
      <c r="G934">
        <v>408</v>
      </c>
      <c r="H934" t="s">
        <v>80</v>
      </c>
      <c r="I934" s="38" t="s">
        <v>422</v>
      </c>
      <c r="J934" t="s">
        <v>444</v>
      </c>
      <c r="K934" t="s">
        <v>422</v>
      </c>
      <c r="L934" t="s">
        <v>444</v>
      </c>
      <c r="M934" t="s">
        <v>444</v>
      </c>
    </row>
    <row r="935" spans="1:13" hidden="1" x14ac:dyDescent="0.35">
      <c r="A935" s="45">
        <v>46053</v>
      </c>
      <c r="B935" t="s">
        <v>61</v>
      </c>
      <c r="C935" t="s">
        <v>46</v>
      </c>
      <c r="D935" t="s">
        <v>58</v>
      </c>
      <c r="E935" t="s">
        <v>58</v>
      </c>
      <c r="F935" t="s">
        <v>29</v>
      </c>
      <c r="G935">
        <v>409</v>
      </c>
      <c r="H935" t="s">
        <v>26</v>
      </c>
      <c r="I935" s="37" t="s">
        <v>441</v>
      </c>
      <c r="J935" s="38" t="s">
        <v>449</v>
      </c>
      <c r="K935" s="38" t="s">
        <v>422</v>
      </c>
      <c r="L935" t="s">
        <v>439</v>
      </c>
      <c r="M935" s="38" t="s">
        <v>422</v>
      </c>
    </row>
    <row r="936" spans="1:13" hidden="1" x14ac:dyDescent="0.35">
      <c r="A936" s="45">
        <v>46053</v>
      </c>
      <c r="B936" t="s">
        <v>61</v>
      </c>
      <c r="C936" t="s">
        <v>47</v>
      </c>
      <c r="D936" t="s">
        <v>58</v>
      </c>
      <c r="E936" t="s">
        <v>58</v>
      </c>
      <c r="F936" t="s">
        <v>29</v>
      </c>
      <c r="G936">
        <v>409</v>
      </c>
      <c r="H936" t="s">
        <v>26</v>
      </c>
      <c r="I936" t="s">
        <v>422</v>
      </c>
      <c r="J936" t="s">
        <v>422</v>
      </c>
      <c r="K936" t="s">
        <v>444</v>
      </c>
      <c r="L936" t="s">
        <v>444</v>
      </c>
      <c r="M936" t="s">
        <v>444</v>
      </c>
    </row>
    <row r="937" spans="1:13" hidden="1" x14ac:dyDescent="0.35">
      <c r="A937" s="45">
        <v>46053</v>
      </c>
      <c r="B937" t="s">
        <v>61</v>
      </c>
      <c r="C937" t="s">
        <v>402</v>
      </c>
      <c r="D937" t="s">
        <v>58</v>
      </c>
      <c r="E937" t="s">
        <v>58</v>
      </c>
      <c r="F937" t="s">
        <v>29</v>
      </c>
      <c r="G937">
        <v>409</v>
      </c>
      <c r="H937" t="s">
        <v>26</v>
      </c>
      <c r="I937" s="37" t="s">
        <v>422</v>
      </c>
      <c r="J937" s="37" t="s">
        <v>422</v>
      </c>
      <c r="K937" t="s">
        <v>444</v>
      </c>
      <c r="L937" t="s">
        <v>444</v>
      </c>
      <c r="M937" t="s">
        <v>444</v>
      </c>
    </row>
    <row r="938" spans="1:13" hidden="1" x14ac:dyDescent="0.35">
      <c r="A938" s="45">
        <v>46053</v>
      </c>
      <c r="B938" t="s">
        <v>61</v>
      </c>
      <c r="C938" t="s">
        <v>26</v>
      </c>
      <c r="D938" t="s">
        <v>58</v>
      </c>
      <c r="E938" t="s">
        <v>58</v>
      </c>
      <c r="F938" t="s">
        <v>29</v>
      </c>
      <c r="G938">
        <v>409</v>
      </c>
      <c r="H938" t="s">
        <v>26</v>
      </c>
      <c r="I938" t="s">
        <v>422</v>
      </c>
      <c r="J938" t="s">
        <v>422</v>
      </c>
      <c r="K938" t="s">
        <v>422</v>
      </c>
      <c r="L938" t="s">
        <v>444</v>
      </c>
      <c r="M938" t="s">
        <v>422</v>
      </c>
    </row>
    <row r="939" spans="1:13" hidden="1" x14ac:dyDescent="0.35">
      <c r="A939" s="45">
        <v>46053</v>
      </c>
      <c r="B939" t="s">
        <v>61</v>
      </c>
      <c r="C939" t="s">
        <v>42</v>
      </c>
      <c r="D939" t="s">
        <v>58</v>
      </c>
      <c r="E939" t="s">
        <v>58</v>
      </c>
      <c r="F939" t="s">
        <v>29</v>
      </c>
      <c r="G939">
        <v>409</v>
      </c>
      <c r="H939" t="s">
        <v>26</v>
      </c>
      <c r="I939" s="38" t="s">
        <v>596</v>
      </c>
      <c r="J939" t="s">
        <v>596</v>
      </c>
      <c r="K939" t="s">
        <v>444</v>
      </c>
      <c r="L939" t="s">
        <v>422</v>
      </c>
      <c r="M939" t="s">
        <v>444</v>
      </c>
    </row>
    <row r="940" spans="1:13" hidden="1" x14ac:dyDescent="0.35">
      <c r="A940" s="45">
        <v>46053</v>
      </c>
      <c r="B940" t="s">
        <v>61</v>
      </c>
      <c r="C940" t="s">
        <v>18</v>
      </c>
      <c r="D940" t="s">
        <v>58</v>
      </c>
      <c r="E940" t="s">
        <v>58</v>
      </c>
      <c r="F940" t="s">
        <v>29</v>
      </c>
      <c r="G940">
        <v>409</v>
      </c>
      <c r="H940" t="s">
        <v>26</v>
      </c>
      <c r="I940" s="38" t="s">
        <v>449</v>
      </c>
      <c r="J940" s="38" t="s">
        <v>439</v>
      </c>
      <c r="K940" s="38" t="s">
        <v>422</v>
      </c>
      <c r="L940" t="s">
        <v>439</v>
      </c>
      <c r="M940" s="38" t="s">
        <v>422</v>
      </c>
    </row>
    <row r="941" spans="1:13" hidden="1" x14ac:dyDescent="0.35">
      <c r="A941" s="45">
        <v>46053</v>
      </c>
      <c r="B941" t="s">
        <v>61</v>
      </c>
      <c r="C941" t="s">
        <v>48</v>
      </c>
      <c r="D941" t="s">
        <v>58</v>
      </c>
      <c r="E941" t="s">
        <v>58</v>
      </c>
      <c r="F941" t="s">
        <v>29</v>
      </c>
      <c r="G941">
        <v>409</v>
      </c>
      <c r="H941" t="s">
        <v>26</v>
      </c>
      <c r="I941" t="s">
        <v>422</v>
      </c>
      <c r="J941" t="s">
        <v>422</v>
      </c>
      <c r="K941" t="s">
        <v>444</v>
      </c>
      <c r="L941" t="s">
        <v>444</v>
      </c>
      <c r="M941" t="s">
        <v>444</v>
      </c>
    </row>
    <row r="942" spans="1:13" hidden="1" x14ac:dyDescent="0.35">
      <c r="A942" s="45">
        <v>46053</v>
      </c>
      <c r="B942" t="s">
        <v>61</v>
      </c>
      <c r="C942" t="s">
        <v>46</v>
      </c>
      <c r="D942" t="s">
        <v>58</v>
      </c>
      <c r="E942" t="s">
        <v>58</v>
      </c>
      <c r="F942" t="s">
        <v>29</v>
      </c>
      <c r="G942">
        <v>999</v>
      </c>
      <c r="H942" t="s">
        <v>27</v>
      </c>
      <c r="I942" s="38" t="s">
        <v>1097</v>
      </c>
      <c r="J942" s="38" t="s">
        <v>1098</v>
      </c>
      <c r="K942" t="s">
        <v>1099</v>
      </c>
      <c r="L942" t="s">
        <v>1100</v>
      </c>
      <c r="M942" t="s">
        <v>549</v>
      </c>
    </row>
    <row r="943" spans="1:13" hidden="1" x14ac:dyDescent="0.35">
      <c r="A943" s="45">
        <v>46053</v>
      </c>
      <c r="B943" t="s">
        <v>61</v>
      </c>
      <c r="C943" t="s">
        <v>47</v>
      </c>
      <c r="D943" t="s">
        <v>58</v>
      </c>
      <c r="E943" t="s">
        <v>58</v>
      </c>
      <c r="F943" t="s">
        <v>29</v>
      </c>
      <c r="G943">
        <v>999</v>
      </c>
      <c r="H943" t="s">
        <v>27</v>
      </c>
      <c r="I943" t="s">
        <v>1101</v>
      </c>
      <c r="J943" t="s">
        <v>1102</v>
      </c>
      <c r="K943" t="s">
        <v>539</v>
      </c>
      <c r="L943" t="s">
        <v>608</v>
      </c>
      <c r="M943" t="s">
        <v>444</v>
      </c>
    </row>
    <row r="944" spans="1:13" hidden="1" x14ac:dyDescent="0.35">
      <c r="A944" s="45">
        <v>46053</v>
      </c>
      <c r="B944" t="s">
        <v>61</v>
      </c>
      <c r="C944" t="s">
        <v>402</v>
      </c>
      <c r="D944" t="s">
        <v>58</v>
      </c>
      <c r="E944" t="s">
        <v>58</v>
      </c>
      <c r="F944" t="s">
        <v>29</v>
      </c>
      <c r="G944">
        <v>999</v>
      </c>
      <c r="H944" t="s">
        <v>27</v>
      </c>
      <c r="I944" t="s">
        <v>539</v>
      </c>
      <c r="J944" t="s">
        <v>538</v>
      </c>
      <c r="K944" t="s">
        <v>422</v>
      </c>
      <c r="L944" t="s">
        <v>422</v>
      </c>
      <c r="M944" t="s">
        <v>444</v>
      </c>
    </row>
    <row r="945" spans="1:13" hidden="1" x14ac:dyDescent="0.35">
      <c r="A945" s="45">
        <v>46053</v>
      </c>
      <c r="B945" t="s">
        <v>61</v>
      </c>
      <c r="C945" t="s">
        <v>26</v>
      </c>
      <c r="D945" t="s">
        <v>58</v>
      </c>
      <c r="E945" t="s">
        <v>58</v>
      </c>
      <c r="F945" t="s">
        <v>29</v>
      </c>
      <c r="G945">
        <v>999</v>
      </c>
      <c r="H945" t="s">
        <v>27</v>
      </c>
      <c r="I945" t="s">
        <v>539</v>
      </c>
      <c r="J945" t="s">
        <v>540</v>
      </c>
      <c r="K945" t="s">
        <v>422</v>
      </c>
      <c r="L945" t="s">
        <v>422</v>
      </c>
      <c r="M945" t="s">
        <v>422</v>
      </c>
    </row>
    <row r="946" spans="1:13" hidden="1" x14ac:dyDescent="0.35">
      <c r="A946" s="45">
        <v>46053</v>
      </c>
      <c r="B946" t="s">
        <v>61</v>
      </c>
      <c r="C946" t="s">
        <v>42</v>
      </c>
      <c r="D946" t="s">
        <v>58</v>
      </c>
      <c r="E946" t="s">
        <v>58</v>
      </c>
      <c r="F946" t="s">
        <v>29</v>
      </c>
      <c r="G946">
        <v>999</v>
      </c>
      <c r="H946" t="s">
        <v>27</v>
      </c>
      <c r="I946" t="s">
        <v>1103</v>
      </c>
      <c r="J946" t="s">
        <v>1104</v>
      </c>
      <c r="K946" t="s">
        <v>1105</v>
      </c>
      <c r="L946" t="s">
        <v>1106</v>
      </c>
      <c r="M946" t="s">
        <v>538</v>
      </c>
    </row>
    <row r="947" spans="1:13" hidden="1" x14ac:dyDescent="0.35">
      <c r="A947" s="45">
        <v>46053</v>
      </c>
      <c r="B947" t="s">
        <v>61</v>
      </c>
      <c r="C947" t="s">
        <v>18</v>
      </c>
      <c r="D947" t="s">
        <v>58</v>
      </c>
      <c r="E947" t="s">
        <v>58</v>
      </c>
      <c r="F947" t="s">
        <v>29</v>
      </c>
      <c r="G947">
        <v>999</v>
      </c>
      <c r="H947" t="s">
        <v>27</v>
      </c>
      <c r="I947" s="38" t="s">
        <v>1107</v>
      </c>
      <c r="J947" s="38" t="s">
        <v>1108</v>
      </c>
      <c r="K947" s="38" t="s">
        <v>1109</v>
      </c>
      <c r="L947" t="s">
        <v>1110</v>
      </c>
      <c r="M947" t="s">
        <v>1111</v>
      </c>
    </row>
    <row r="948" spans="1:13" hidden="1" x14ac:dyDescent="0.35">
      <c r="A948" s="45">
        <v>46053</v>
      </c>
      <c r="B948" t="s">
        <v>61</v>
      </c>
      <c r="C948" t="s">
        <v>48</v>
      </c>
      <c r="D948" t="s">
        <v>58</v>
      </c>
      <c r="E948" t="s">
        <v>58</v>
      </c>
      <c r="F948" t="s">
        <v>29</v>
      </c>
      <c r="G948">
        <v>999</v>
      </c>
      <c r="H948" t="s">
        <v>27</v>
      </c>
      <c r="I948" t="s">
        <v>1112</v>
      </c>
      <c r="J948" t="s">
        <v>1113</v>
      </c>
      <c r="K948" t="s">
        <v>1114</v>
      </c>
      <c r="L948" t="s">
        <v>1115</v>
      </c>
      <c r="M948" t="s">
        <v>422</v>
      </c>
    </row>
    <row r="949" spans="1:13" hidden="1" x14ac:dyDescent="0.35">
      <c r="A949" s="45">
        <v>46053</v>
      </c>
      <c r="B949" t="s">
        <v>61</v>
      </c>
      <c r="C949" t="s">
        <v>46</v>
      </c>
      <c r="D949" t="s">
        <v>58</v>
      </c>
      <c r="E949" t="s">
        <v>58</v>
      </c>
      <c r="F949" t="s">
        <v>33</v>
      </c>
      <c r="G949">
        <v>401</v>
      </c>
      <c r="H949" t="s">
        <v>64</v>
      </c>
      <c r="I949" s="38" t="s">
        <v>1116</v>
      </c>
      <c r="J949" s="38" t="s">
        <v>1117</v>
      </c>
      <c r="K949" s="38" t="s">
        <v>1118</v>
      </c>
      <c r="L949" t="s">
        <v>1119</v>
      </c>
      <c r="M949" s="38" t="s">
        <v>763</v>
      </c>
    </row>
    <row r="950" spans="1:13" hidden="1" x14ac:dyDescent="0.35">
      <c r="A950" s="45">
        <v>46053</v>
      </c>
      <c r="B950" t="s">
        <v>61</v>
      </c>
      <c r="C950" t="s">
        <v>47</v>
      </c>
      <c r="D950" t="s">
        <v>58</v>
      </c>
      <c r="E950" t="s">
        <v>58</v>
      </c>
      <c r="F950" t="s">
        <v>33</v>
      </c>
      <c r="G950">
        <v>401</v>
      </c>
      <c r="H950" t="s">
        <v>64</v>
      </c>
      <c r="I950" t="s">
        <v>1120</v>
      </c>
      <c r="J950" t="s">
        <v>422</v>
      </c>
      <c r="K950" t="s">
        <v>910</v>
      </c>
      <c r="L950" t="s">
        <v>444</v>
      </c>
      <c r="M950" t="s">
        <v>444</v>
      </c>
    </row>
    <row r="951" spans="1:13" hidden="1" x14ac:dyDescent="0.35">
      <c r="A951" s="45">
        <v>46053</v>
      </c>
      <c r="B951" t="s">
        <v>61</v>
      </c>
      <c r="C951" t="s">
        <v>402</v>
      </c>
      <c r="D951" t="s">
        <v>58</v>
      </c>
      <c r="E951" t="s">
        <v>58</v>
      </c>
      <c r="F951" t="s">
        <v>33</v>
      </c>
      <c r="G951">
        <v>401</v>
      </c>
      <c r="H951" t="s">
        <v>64</v>
      </c>
      <c r="I951" t="s">
        <v>422</v>
      </c>
      <c r="J951" t="s">
        <v>422</v>
      </c>
      <c r="K951" t="s">
        <v>422</v>
      </c>
      <c r="L951" t="s">
        <v>444</v>
      </c>
      <c r="M951" t="s">
        <v>444</v>
      </c>
    </row>
    <row r="952" spans="1:13" hidden="1" x14ac:dyDescent="0.35">
      <c r="A952" s="45">
        <v>46053</v>
      </c>
      <c r="B952" t="s">
        <v>61</v>
      </c>
      <c r="C952" t="s">
        <v>26</v>
      </c>
      <c r="D952" t="s">
        <v>58</v>
      </c>
      <c r="E952" t="s">
        <v>58</v>
      </c>
      <c r="F952" t="s">
        <v>33</v>
      </c>
      <c r="G952">
        <v>401</v>
      </c>
      <c r="H952" t="s">
        <v>64</v>
      </c>
      <c r="I952" s="38" t="s">
        <v>903</v>
      </c>
      <c r="J952" t="s">
        <v>948</v>
      </c>
      <c r="K952" t="s">
        <v>444</v>
      </c>
      <c r="L952" t="s">
        <v>444</v>
      </c>
      <c r="M952" s="38" t="s">
        <v>422</v>
      </c>
    </row>
    <row r="953" spans="1:13" hidden="1" x14ac:dyDescent="0.35">
      <c r="A953" s="45">
        <v>46053</v>
      </c>
      <c r="B953" t="s">
        <v>61</v>
      </c>
      <c r="C953" t="s">
        <v>42</v>
      </c>
      <c r="D953" t="s">
        <v>58</v>
      </c>
      <c r="E953" t="s">
        <v>58</v>
      </c>
      <c r="F953" t="s">
        <v>33</v>
      </c>
      <c r="G953">
        <v>401</v>
      </c>
      <c r="H953" t="s">
        <v>64</v>
      </c>
      <c r="I953" t="s">
        <v>1121</v>
      </c>
      <c r="J953" t="s">
        <v>1122</v>
      </c>
      <c r="K953" t="s">
        <v>1123</v>
      </c>
      <c r="L953" t="s">
        <v>560</v>
      </c>
      <c r="M953" t="s">
        <v>422</v>
      </c>
    </row>
    <row r="954" spans="1:13" hidden="1" x14ac:dyDescent="0.35">
      <c r="A954" s="45">
        <v>46053</v>
      </c>
      <c r="B954" t="s">
        <v>61</v>
      </c>
      <c r="C954" t="s">
        <v>18</v>
      </c>
      <c r="D954" t="s">
        <v>58</v>
      </c>
      <c r="E954" t="s">
        <v>58</v>
      </c>
      <c r="F954" t="s">
        <v>33</v>
      </c>
      <c r="G954">
        <v>401</v>
      </c>
      <c r="H954" t="s">
        <v>64</v>
      </c>
      <c r="I954" s="38" t="s">
        <v>1124</v>
      </c>
      <c r="J954" s="38" t="s">
        <v>1125</v>
      </c>
      <c r="K954" s="38" t="s">
        <v>1126</v>
      </c>
      <c r="L954" t="s">
        <v>788</v>
      </c>
      <c r="M954" s="38" t="s">
        <v>830</v>
      </c>
    </row>
    <row r="955" spans="1:13" hidden="1" x14ac:dyDescent="0.35">
      <c r="A955" s="45">
        <v>46053</v>
      </c>
      <c r="B955" t="s">
        <v>61</v>
      </c>
      <c r="C955" t="s">
        <v>48</v>
      </c>
      <c r="D955" t="s">
        <v>58</v>
      </c>
      <c r="E955" t="s">
        <v>58</v>
      </c>
      <c r="F955" t="s">
        <v>33</v>
      </c>
      <c r="G955">
        <v>401</v>
      </c>
      <c r="H955" t="s">
        <v>64</v>
      </c>
      <c r="I955" t="s">
        <v>1127</v>
      </c>
      <c r="J955" t="s">
        <v>1125</v>
      </c>
      <c r="K955" t="s">
        <v>1026</v>
      </c>
      <c r="L955" t="s">
        <v>422</v>
      </c>
      <c r="M955" t="s">
        <v>422</v>
      </c>
    </row>
    <row r="956" spans="1:13" hidden="1" x14ac:dyDescent="0.35">
      <c r="A956" s="45">
        <v>46053</v>
      </c>
      <c r="B956" t="s">
        <v>61</v>
      </c>
      <c r="C956" t="s">
        <v>46</v>
      </c>
      <c r="D956" t="s">
        <v>58</v>
      </c>
      <c r="E956" t="s">
        <v>58</v>
      </c>
      <c r="F956" t="s">
        <v>33</v>
      </c>
      <c r="G956">
        <v>402</v>
      </c>
      <c r="H956" t="s">
        <v>941</v>
      </c>
      <c r="I956" s="38" t="s">
        <v>1128</v>
      </c>
      <c r="J956" t="s">
        <v>1129</v>
      </c>
      <c r="K956" t="s">
        <v>840</v>
      </c>
      <c r="L956" t="s">
        <v>1130</v>
      </c>
      <c r="M956" s="38" t="s">
        <v>453</v>
      </c>
    </row>
    <row r="957" spans="1:13" hidden="1" x14ac:dyDescent="0.35">
      <c r="A957" s="45">
        <v>46053</v>
      </c>
      <c r="B957" t="s">
        <v>61</v>
      </c>
      <c r="C957" t="s">
        <v>47</v>
      </c>
      <c r="D957" t="s">
        <v>58</v>
      </c>
      <c r="E957" t="s">
        <v>58</v>
      </c>
      <c r="F957" t="s">
        <v>33</v>
      </c>
      <c r="G957">
        <v>402</v>
      </c>
      <c r="H957" t="s">
        <v>941</v>
      </c>
      <c r="I957" t="s">
        <v>422</v>
      </c>
      <c r="J957" t="s">
        <v>422</v>
      </c>
      <c r="K957" t="s">
        <v>422</v>
      </c>
      <c r="L957" t="s">
        <v>444</v>
      </c>
      <c r="M957" t="s">
        <v>444</v>
      </c>
    </row>
    <row r="958" spans="1:13" hidden="1" x14ac:dyDescent="0.35">
      <c r="A958" s="45">
        <v>46053</v>
      </c>
      <c r="B958" t="s">
        <v>61</v>
      </c>
      <c r="C958" t="s">
        <v>402</v>
      </c>
      <c r="D958" t="s">
        <v>58</v>
      </c>
      <c r="E958" t="s">
        <v>58</v>
      </c>
      <c r="F958" t="s">
        <v>33</v>
      </c>
      <c r="G958">
        <v>402</v>
      </c>
      <c r="H958" t="s">
        <v>941</v>
      </c>
      <c r="I958" t="s">
        <v>837</v>
      </c>
      <c r="J958" t="s">
        <v>422</v>
      </c>
      <c r="K958" t="s">
        <v>422</v>
      </c>
      <c r="L958" t="s">
        <v>444</v>
      </c>
      <c r="M958" t="s">
        <v>422</v>
      </c>
    </row>
    <row r="959" spans="1:13" hidden="1" x14ac:dyDescent="0.35">
      <c r="A959" s="45">
        <v>46053</v>
      </c>
      <c r="B959" t="s">
        <v>61</v>
      </c>
      <c r="C959" t="s">
        <v>26</v>
      </c>
      <c r="D959" t="s">
        <v>58</v>
      </c>
      <c r="E959" t="s">
        <v>58</v>
      </c>
      <c r="F959" t="s">
        <v>33</v>
      </c>
      <c r="G959">
        <v>402</v>
      </c>
      <c r="H959" t="s">
        <v>941</v>
      </c>
      <c r="I959" t="s">
        <v>1131</v>
      </c>
      <c r="J959" t="s">
        <v>1132</v>
      </c>
      <c r="K959" t="s">
        <v>444</v>
      </c>
      <c r="L959" t="s">
        <v>444</v>
      </c>
      <c r="M959" t="s">
        <v>723</v>
      </c>
    </row>
    <row r="960" spans="1:13" hidden="1" x14ac:dyDescent="0.35">
      <c r="A960" s="45">
        <v>46053</v>
      </c>
      <c r="B960" t="s">
        <v>61</v>
      </c>
      <c r="C960" t="s">
        <v>42</v>
      </c>
      <c r="D960" t="s">
        <v>58</v>
      </c>
      <c r="E960" t="s">
        <v>58</v>
      </c>
      <c r="F960" t="s">
        <v>33</v>
      </c>
      <c r="G960">
        <v>402</v>
      </c>
      <c r="H960" t="s">
        <v>941</v>
      </c>
      <c r="I960" t="s">
        <v>1045</v>
      </c>
      <c r="J960" t="s">
        <v>1133</v>
      </c>
      <c r="K960" t="s">
        <v>832</v>
      </c>
      <c r="L960" t="s">
        <v>422</v>
      </c>
      <c r="M960" t="s">
        <v>422</v>
      </c>
    </row>
    <row r="961" spans="1:13" hidden="1" x14ac:dyDescent="0.35">
      <c r="A961" s="45">
        <v>46053</v>
      </c>
      <c r="B961" t="s">
        <v>61</v>
      </c>
      <c r="C961" t="s">
        <v>18</v>
      </c>
      <c r="D961" t="s">
        <v>58</v>
      </c>
      <c r="E961" t="s">
        <v>58</v>
      </c>
      <c r="F961" t="s">
        <v>33</v>
      </c>
      <c r="G961">
        <v>402</v>
      </c>
      <c r="H961" t="s">
        <v>941</v>
      </c>
      <c r="I961" s="38" t="s">
        <v>1134</v>
      </c>
      <c r="J961" t="s">
        <v>1135</v>
      </c>
      <c r="K961" t="s">
        <v>899</v>
      </c>
      <c r="L961" t="s">
        <v>744</v>
      </c>
      <c r="M961" s="38" t="s">
        <v>1134</v>
      </c>
    </row>
    <row r="962" spans="1:13" hidden="1" x14ac:dyDescent="0.35">
      <c r="A962" s="45">
        <v>46053</v>
      </c>
      <c r="B962" t="s">
        <v>61</v>
      </c>
      <c r="C962" t="s">
        <v>48</v>
      </c>
      <c r="D962" t="s">
        <v>58</v>
      </c>
      <c r="E962" t="s">
        <v>58</v>
      </c>
      <c r="F962" t="s">
        <v>33</v>
      </c>
      <c r="G962">
        <v>402</v>
      </c>
      <c r="H962" t="s">
        <v>941</v>
      </c>
      <c r="I962" t="s">
        <v>1136</v>
      </c>
      <c r="J962" t="s">
        <v>422</v>
      </c>
      <c r="K962" t="s">
        <v>1137</v>
      </c>
      <c r="L962" t="s">
        <v>422</v>
      </c>
      <c r="M962" t="s">
        <v>422</v>
      </c>
    </row>
    <row r="963" spans="1:13" hidden="1" x14ac:dyDescent="0.35">
      <c r="A963" s="45">
        <v>46053</v>
      </c>
      <c r="B963" t="s">
        <v>61</v>
      </c>
      <c r="C963" t="s">
        <v>46</v>
      </c>
      <c r="D963" t="s">
        <v>58</v>
      </c>
      <c r="E963" t="s">
        <v>58</v>
      </c>
      <c r="F963" t="s">
        <v>33</v>
      </c>
      <c r="G963">
        <v>403</v>
      </c>
      <c r="H963" t="s">
        <v>966</v>
      </c>
      <c r="I963" s="38" t="s">
        <v>1138</v>
      </c>
      <c r="J963" t="s">
        <v>723</v>
      </c>
      <c r="K963" s="38" t="s">
        <v>628</v>
      </c>
      <c r="L963" t="s">
        <v>422</v>
      </c>
      <c r="M963" t="s">
        <v>847</v>
      </c>
    </row>
    <row r="964" spans="1:13" hidden="1" x14ac:dyDescent="0.35">
      <c r="A964" s="45">
        <v>46053</v>
      </c>
      <c r="B964" t="s">
        <v>61</v>
      </c>
      <c r="C964" t="s">
        <v>47</v>
      </c>
      <c r="D964" t="s">
        <v>58</v>
      </c>
      <c r="E964" t="s">
        <v>58</v>
      </c>
      <c r="F964" t="s">
        <v>33</v>
      </c>
      <c r="G964">
        <v>403</v>
      </c>
      <c r="H964" t="s">
        <v>966</v>
      </c>
      <c r="I964" t="s">
        <v>422</v>
      </c>
      <c r="J964" t="s">
        <v>444</v>
      </c>
      <c r="K964" t="s">
        <v>422</v>
      </c>
      <c r="L964" t="s">
        <v>444</v>
      </c>
      <c r="M964" t="s">
        <v>444</v>
      </c>
    </row>
    <row r="965" spans="1:13" hidden="1" x14ac:dyDescent="0.35">
      <c r="A965" s="45">
        <v>46053</v>
      </c>
      <c r="B965" t="s">
        <v>61</v>
      </c>
      <c r="C965" t="s">
        <v>402</v>
      </c>
      <c r="D965" t="s">
        <v>58</v>
      </c>
      <c r="E965" t="s">
        <v>58</v>
      </c>
      <c r="F965" t="s">
        <v>33</v>
      </c>
      <c r="G965">
        <v>403</v>
      </c>
      <c r="H965" t="s">
        <v>966</v>
      </c>
      <c r="I965" t="s">
        <v>422</v>
      </c>
      <c r="J965" t="s">
        <v>422</v>
      </c>
      <c r="K965" t="s">
        <v>422</v>
      </c>
      <c r="L965" t="s">
        <v>444</v>
      </c>
      <c r="M965" t="s">
        <v>422</v>
      </c>
    </row>
    <row r="966" spans="1:13" hidden="1" x14ac:dyDescent="0.35">
      <c r="A966" s="45">
        <v>46053</v>
      </c>
      <c r="B966" t="s">
        <v>61</v>
      </c>
      <c r="C966" t="s">
        <v>26</v>
      </c>
      <c r="D966" t="s">
        <v>58</v>
      </c>
      <c r="E966" t="s">
        <v>58</v>
      </c>
      <c r="F966" t="s">
        <v>33</v>
      </c>
      <c r="G966">
        <v>403</v>
      </c>
      <c r="H966" t="s">
        <v>966</v>
      </c>
      <c r="I966" t="s">
        <v>422</v>
      </c>
      <c r="J966" t="s">
        <v>422</v>
      </c>
      <c r="K966" t="s">
        <v>444</v>
      </c>
      <c r="L966" t="s">
        <v>444</v>
      </c>
      <c r="M966" t="s">
        <v>422</v>
      </c>
    </row>
    <row r="967" spans="1:13" hidden="1" x14ac:dyDescent="0.35">
      <c r="A967" s="45">
        <v>46053</v>
      </c>
      <c r="B967" t="s">
        <v>61</v>
      </c>
      <c r="C967" t="s">
        <v>42</v>
      </c>
      <c r="D967" t="s">
        <v>58</v>
      </c>
      <c r="E967" t="s">
        <v>58</v>
      </c>
      <c r="F967" t="s">
        <v>33</v>
      </c>
      <c r="G967">
        <v>403</v>
      </c>
      <c r="H967" t="s">
        <v>966</v>
      </c>
      <c r="I967" t="s">
        <v>1139</v>
      </c>
      <c r="J967" t="s">
        <v>422</v>
      </c>
      <c r="K967" t="s">
        <v>422</v>
      </c>
      <c r="L967" t="s">
        <v>422</v>
      </c>
      <c r="M967" t="s">
        <v>422</v>
      </c>
    </row>
    <row r="968" spans="1:13" hidden="1" x14ac:dyDescent="0.35">
      <c r="A968" s="45">
        <v>46053</v>
      </c>
      <c r="B968" t="s">
        <v>61</v>
      </c>
      <c r="C968" t="s">
        <v>18</v>
      </c>
      <c r="D968" t="s">
        <v>58</v>
      </c>
      <c r="E968" t="s">
        <v>58</v>
      </c>
      <c r="F968" t="s">
        <v>33</v>
      </c>
      <c r="G968">
        <v>403</v>
      </c>
      <c r="H968" t="s">
        <v>966</v>
      </c>
      <c r="I968" s="38" t="s">
        <v>860</v>
      </c>
      <c r="J968" t="s">
        <v>694</v>
      </c>
      <c r="K968" s="38" t="s">
        <v>1139</v>
      </c>
      <c r="L968" t="s">
        <v>696</v>
      </c>
      <c r="M968" t="s">
        <v>1092</v>
      </c>
    </row>
    <row r="969" spans="1:13" hidden="1" x14ac:dyDescent="0.35">
      <c r="A969" s="45">
        <v>46053</v>
      </c>
      <c r="B969" t="s">
        <v>61</v>
      </c>
      <c r="C969" t="s">
        <v>48</v>
      </c>
      <c r="D969" t="s">
        <v>58</v>
      </c>
      <c r="E969" t="s">
        <v>58</v>
      </c>
      <c r="F969" t="s">
        <v>33</v>
      </c>
      <c r="G969">
        <v>403</v>
      </c>
      <c r="H969" t="s">
        <v>966</v>
      </c>
      <c r="I969" t="s">
        <v>422</v>
      </c>
      <c r="J969" t="s">
        <v>422</v>
      </c>
      <c r="K969" t="s">
        <v>422</v>
      </c>
      <c r="L969" t="s">
        <v>444</v>
      </c>
      <c r="M969" t="s">
        <v>444</v>
      </c>
    </row>
    <row r="970" spans="1:13" hidden="1" x14ac:dyDescent="0.35">
      <c r="A970" s="45">
        <v>46053</v>
      </c>
      <c r="B970" t="s">
        <v>61</v>
      </c>
      <c r="C970" t="s">
        <v>46</v>
      </c>
      <c r="D970" t="s">
        <v>58</v>
      </c>
      <c r="E970" t="s">
        <v>58</v>
      </c>
      <c r="F970" t="s">
        <v>33</v>
      </c>
      <c r="G970">
        <v>404</v>
      </c>
      <c r="H970" t="s">
        <v>980</v>
      </c>
      <c r="I970" s="38" t="s">
        <v>813</v>
      </c>
      <c r="J970" t="s">
        <v>422</v>
      </c>
      <c r="K970" s="38" t="s">
        <v>422</v>
      </c>
      <c r="L970" t="s">
        <v>422</v>
      </c>
      <c r="M970" s="38" t="s">
        <v>529</v>
      </c>
    </row>
    <row r="971" spans="1:13" hidden="1" x14ac:dyDescent="0.35">
      <c r="A971" s="45">
        <v>46053</v>
      </c>
      <c r="B971" t="s">
        <v>61</v>
      </c>
      <c r="C971" t="s">
        <v>47</v>
      </c>
      <c r="D971" t="s">
        <v>58</v>
      </c>
      <c r="E971" t="s">
        <v>58</v>
      </c>
      <c r="F971" t="s">
        <v>33</v>
      </c>
      <c r="G971">
        <v>404</v>
      </c>
      <c r="H971" t="s">
        <v>980</v>
      </c>
      <c r="I971" t="s">
        <v>444</v>
      </c>
      <c r="J971" t="s">
        <v>444</v>
      </c>
      <c r="K971" t="s">
        <v>444</v>
      </c>
      <c r="L971" t="s">
        <v>444</v>
      </c>
      <c r="M971" t="s">
        <v>444</v>
      </c>
    </row>
    <row r="972" spans="1:13" hidden="1" x14ac:dyDescent="0.35">
      <c r="A972" s="45">
        <v>46053</v>
      </c>
      <c r="B972" t="s">
        <v>61</v>
      </c>
      <c r="C972" t="s">
        <v>402</v>
      </c>
      <c r="D972" t="s">
        <v>58</v>
      </c>
      <c r="E972" t="s">
        <v>58</v>
      </c>
      <c r="F972" t="s">
        <v>33</v>
      </c>
      <c r="G972">
        <v>404</v>
      </c>
      <c r="H972" t="s">
        <v>980</v>
      </c>
      <c r="I972" s="38" t="s">
        <v>422</v>
      </c>
      <c r="J972" t="s">
        <v>444</v>
      </c>
      <c r="K972" t="s">
        <v>422</v>
      </c>
      <c r="L972" t="s">
        <v>444</v>
      </c>
      <c r="M972" t="s">
        <v>422</v>
      </c>
    </row>
    <row r="973" spans="1:13" hidden="1" x14ac:dyDescent="0.35">
      <c r="A973" s="45">
        <v>46053</v>
      </c>
      <c r="B973" t="s">
        <v>61</v>
      </c>
      <c r="C973" t="s">
        <v>26</v>
      </c>
      <c r="D973" t="s">
        <v>58</v>
      </c>
      <c r="E973" t="s">
        <v>58</v>
      </c>
      <c r="F973" t="s">
        <v>33</v>
      </c>
      <c r="G973">
        <v>404</v>
      </c>
      <c r="H973" t="s">
        <v>980</v>
      </c>
      <c r="I973" s="38" t="s">
        <v>422</v>
      </c>
      <c r="J973" t="s">
        <v>422</v>
      </c>
      <c r="K973" s="37" t="s">
        <v>444</v>
      </c>
      <c r="L973" t="s">
        <v>444</v>
      </c>
      <c r="M973" s="38" t="s">
        <v>422</v>
      </c>
    </row>
    <row r="974" spans="1:13" hidden="1" x14ac:dyDescent="0.35">
      <c r="A974" s="45">
        <v>46053</v>
      </c>
      <c r="B974" t="s">
        <v>61</v>
      </c>
      <c r="C974" t="s">
        <v>42</v>
      </c>
      <c r="D974" t="s">
        <v>58</v>
      </c>
      <c r="E974" t="s">
        <v>58</v>
      </c>
      <c r="F974" t="s">
        <v>33</v>
      </c>
      <c r="G974">
        <v>404</v>
      </c>
      <c r="H974" t="s">
        <v>980</v>
      </c>
      <c r="I974" s="38" t="s">
        <v>444</v>
      </c>
      <c r="J974" t="s">
        <v>444</v>
      </c>
      <c r="K974" t="s">
        <v>444</v>
      </c>
      <c r="L974" t="s">
        <v>444</v>
      </c>
      <c r="M974" s="37" t="s">
        <v>444</v>
      </c>
    </row>
    <row r="975" spans="1:13" hidden="1" x14ac:dyDescent="0.35">
      <c r="A975" s="45">
        <v>46053</v>
      </c>
      <c r="B975" t="s">
        <v>61</v>
      </c>
      <c r="C975" t="s">
        <v>18</v>
      </c>
      <c r="D975" t="s">
        <v>58</v>
      </c>
      <c r="E975" t="s">
        <v>58</v>
      </c>
      <c r="F975" t="s">
        <v>33</v>
      </c>
      <c r="G975">
        <v>404</v>
      </c>
      <c r="H975" t="s">
        <v>980</v>
      </c>
      <c r="I975" s="38" t="s">
        <v>574</v>
      </c>
      <c r="J975" t="s">
        <v>422</v>
      </c>
      <c r="K975" s="38" t="s">
        <v>422</v>
      </c>
      <c r="L975" t="s">
        <v>422</v>
      </c>
      <c r="M975" s="38" t="s">
        <v>565</v>
      </c>
    </row>
    <row r="976" spans="1:13" hidden="1" x14ac:dyDescent="0.35">
      <c r="A976" s="45">
        <v>46053</v>
      </c>
      <c r="B976" t="s">
        <v>61</v>
      </c>
      <c r="C976" t="s">
        <v>48</v>
      </c>
      <c r="D976" t="s">
        <v>58</v>
      </c>
      <c r="E976" t="s">
        <v>58</v>
      </c>
      <c r="F976" t="s">
        <v>33</v>
      </c>
      <c r="G976">
        <v>404</v>
      </c>
      <c r="H976" t="s">
        <v>980</v>
      </c>
      <c r="I976" t="s">
        <v>422</v>
      </c>
      <c r="J976" t="s">
        <v>422</v>
      </c>
      <c r="K976" t="s">
        <v>444</v>
      </c>
      <c r="L976" t="s">
        <v>444</v>
      </c>
      <c r="M976" t="s">
        <v>444</v>
      </c>
    </row>
    <row r="977" spans="1:13" hidden="1" x14ac:dyDescent="0.35">
      <c r="A977" s="45">
        <v>46053</v>
      </c>
      <c r="B977" t="s">
        <v>61</v>
      </c>
      <c r="C977" t="s">
        <v>46</v>
      </c>
      <c r="D977" t="s">
        <v>58</v>
      </c>
      <c r="E977" t="s">
        <v>58</v>
      </c>
      <c r="F977" t="s">
        <v>33</v>
      </c>
      <c r="G977">
        <v>405</v>
      </c>
      <c r="H977" t="s">
        <v>981</v>
      </c>
      <c r="I977" s="38" t="s">
        <v>565</v>
      </c>
      <c r="J977" s="38" t="s">
        <v>597</v>
      </c>
      <c r="K977" t="s">
        <v>422</v>
      </c>
      <c r="L977" t="s">
        <v>444</v>
      </c>
      <c r="M977" s="37" t="s">
        <v>789</v>
      </c>
    </row>
    <row r="978" spans="1:13" hidden="1" x14ac:dyDescent="0.35">
      <c r="A978" s="45">
        <v>46053</v>
      </c>
      <c r="B978" t="s">
        <v>61</v>
      </c>
      <c r="C978" t="s">
        <v>47</v>
      </c>
      <c r="D978" t="s">
        <v>58</v>
      </c>
      <c r="E978" t="s">
        <v>58</v>
      </c>
      <c r="F978" t="s">
        <v>33</v>
      </c>
      <c r="G978">
        <v>405</v>
      </c>
      <c r="H978" t="s">
        <v>981</v>
      </c>
      <c r="I978" t="s">
        <v>444</v>
      </c>
      <c r="J978" t="s">
        <v>444</v>
      </c>
      <c r="K978" t="s">
        <v>444</v>
      </c>
      <c r="L978" t="s">
        <v>444</v>
      </c>
      <c r="M978" t="s">
        <v>444</v>
      </c>
    </row>
    <row r="979" spans="1:13" hidden="1" x14ac:dyDescent="0.35">
      <c r="A979" s="45">
        <v>46053</v>
      </c>
      <c r="B979" t="s">
        <v>61</v>
      </c>
      <c r="C979" t="s">
        <v>402</v>
      </c>
      <c r="D979" t="s">
        <v>58</v>
      </c>
      <c r="E979" t="s">
        <v>58</v>
      </c>
      <c r="F979" t="s">
        <v>33</v>
      </c>
      <c r="G979">
        <v>405</v>
      </c>
      <c r="H979" t="s">
        <v>981</v>
      </c>
      <c r="I979" t="s">
        <v>444</v>
      </c>
      <c r="J979" t="s">
        <v>444</v>
      </c>
      <c r="K979" t="s">
        <v>444</v>
      </c>
      <c r="L979" t="s">
        <v>444</v>
      </c>
      <c r="M979" t="s">
        <v>444</v>
      </c>
    </row>
    <row r="980" spans="1:13" hidden="1" x14ac:dyDescent="0.35">
      <c r="A980" s="45">
        <v>46053</v>
      </c>
      <c r="B980" t="s">
        <v>61</v>
      </c>
      <c r="C980" t="s">
        <v>26</v>
      </c>
      <c r="D980" t="s">
        <v>58</v>
      </c>
      <c r="E980" t="s">
        <v>58</v>
      </c>
      <c r="F980" t="s">
        <v>33</v>
      </c>
      <c r="G980">
        <v>405</v>
      </c>
      <c r="H980" t="s">
        <v>981</v>
      </c>
      <c r="I980" s="38" t="s">
        <v>422</v>
      </c>
      <c r="J980" s="38" t="s">
        <v>422</v>
      </c>
      <c r="K980" t="s">
        <v>444</v>
      </c>
      <c r="L980" t="s">
        <v>444</v>
      </c>
      <c r="M980" s="37" t="s">
        <v>422</v>
      </c>
    </row>
    <row r="981" spans="1:13" hidden="1" x14ac:dyDescent="0.35">
      <c r="A981" s="45">
        <v>46053</v>
      </c>
      <c r="B981" t="s">
        <v>61</v>
      </c>
      <c r="C981" t="s">
        <v>42</v>
      </c>
      <c r="D981" t="s">
        <v>58</v>
      </c>
      <c r="E981" t="s">
        <v>58</v>
      </c>
      <c r="F981" t="s">
        <v>33</v>
      </c>
      <c r="G981">
        <v>405</v>
      </c>
      <c r="H981" t="s">
        <v>981</v>
      </c>
      <c r="I981" t="s">
        <v>422</v>
      </c>
      <c r="J981" t="s">
        <v>444</v>
      </c>
      <c r="K981" t="s">
        <v>444</v>
      </c>
      <c r="L981" t="s">
        <v>444</v>
      </c>
      <c r="M981" t="s">
        <v>422</v>
      </c>
    </row>
    <row r="982" spans="1:13" hidden="1" x14ac:dyDescent="0.35">
      <c r="A982" s="45">
        <v>46053</v>
      </c>
      <c r="B982" t="s">
        <v>61</v>
      </c>
      <c r="C982" t="s">
        <v>18</v>
      </c>
      <c r="D982" t="s">
        <v>58</v>
      </c>
      <c r="E982" t="s">
        <v>58</v>
      </c>
      <c r="F982" t="s">
        <v>33</v>
      </c>
      <c r="G982">
        <v>405</v>
      </c>
      <c r="H982" t="s">
        <v>981</v>
      </c>
      <c r="I982" s="38" t="s">
        <v>641</v>
      </c>
      <c r="J982" s="38" t="s">
        <v>568</v>
      </c>
      <c r="K982" t="s">
        <v>422</v>
      </c>
      <c r="L982" t="s">
        <v>444</v>
      </c>
      <c r="M982" s="38" t="s">
        <v>623</v>
      </c>
    </row>
    <row r="983" spans="1:13" hidden="1" x14ac:dyDescent="0.35">
      <c r="A983" s="45">
        <v>46053</v>
      </c>
      <c r="B983" t="s">
        <v>61</v>
      </c>
      <c r="C983" t="s">
        <v>48</v>
      </c>
      <c r="D983" t="s">
        <v>58</v>
      </c>
      <c r="E983" t="s">
        <v>58</v>
      </c>
      <c r="F983" t="s">
        <v>33</v>
      </c>
      <c r="G983">
        <v>405</v>
      </c>
      <c r="H983" t="s">
        <v>981</v>
      </c>
      <c r="I983" t="s">
        <v>444</v>
      </c>
      <c r="J983" t="s">
        <v>444</v>
      </c>
      <c r="K983" t="s">
        <v>444</v>
      </c>
      <c r="L983" t="s">
        <v>444</v>
      </c>
      <c r="M983" t="s">
        <v>444</v>
      </c>
    </row>
    <row r="984" spans="1:13" hidden="1" x14ac:dyDescent="0.35">
      <c r="A984" s="45">
        <v>46053</v>
      </c>
      <c r="B984" t="s">
        <v>61</v>
      </c>
      <c r="C984" t="s">
        <v>46</v>
      </c>
      <c r="D984" t="s">
        <v>58</v>
      </c>
      <c r="E984" t="s">
        <v>58</v>
      </c>
      <c r="F984" t="s">
        <v>33</v>
      </c>
      <c r="G984">
        <v>406</v>
      </c>
      <c r="H984" t="s">
        <v>983</v>
      </c>
      <c r="I984" t="s">
        <v>422</v>
      </c>
      <c r="J984" t="s">
        <v>444</v>
      </c>
      <c r="K984" t="s">
        <v>422</v>
      </c>
      <c r="L984" t="s">
        <v>444</v>
      </c>
      <c r="M984" t="s">
        <v>422</v>
      </c>
    </row>
    <row r="985" spans="1:13" hidden="1" x14ac:dyDescent="0.35">
      <c r="A985" s="45">
        <v>46053</v>
      </c>
      <c r="B985" t="s">
        <v>61</v>
      </c>
      <c r="C985" t="s">
        <v>47</v>
      </c>
      <c r="D985" t="s">
        <v>58</v>
      </c>
      <c r="E985" t="s">
        <v>58</v>
      </c>
      <c r="F985" t="s">
        <v>33</v>
      </c>
      <c r="G985">
        <v>406</v>
      </c>
      <c r="H985" t="s">
        <v>983</v>
      </c>
      <c r="I985" t="s">
        <v>444</v>
      </c>
      <c r="J985" t="s">
        <v>444</v>
      </c>
      <c r="K985" t="s">
        <v>444</v>
      </c>
      <c r="L985" t="s">
        <v>444</v>
      </c>
      <c r="M985" t="s">
        <v>444</v>
      </c>
    </row>
    <row r="986" spans="1:13" hidden="1" x14ac:dyDescent="0.35">
      <c r="A986" s="45">
        <v>46053</v>
      </c>
      <c r="B986" t="s">
        <v>61</v>
      </c>
      <c r="C986" t="s">
        <v>402</v>
      </c>
      <c r="D986" t="s">
        <v>58</v>
      </c>
      <c r="E986" t="s">
        <v>58</v>
      </c>
      <c r="F986" t="s">
        <v>33</v>
      </c>
      <c r="G986">
        <v>406</v>
      </c>
      <c r="H986" t="s">
        <v>983</v>
      </c>
      <c r="I986" t="s">
        <v>444</v>
      </c>
      <c r="J986" t="s">
        <v>444</v>
      </c>
      <c r="K986" t="s">
        <v>444</v>
      </c>
      <c r="L986" t="s">
        <v>444</v>
      </c>
      <c r="M986" t="s">
        <v>444</v>
      </c>
    </row>
    <row r="987" spans="1:13" hidden="1" x14ac:dyDescent="0.35">
      <c r="A987" s="45">
        <v>46053</v>
      </c>
      <c r="B987" t="s">
        <v>61</v>
      </c>
      <c r="C987" t="s">
        <v>26</v>
      </c>
      <c r="D987" t="s">
        <v>58</v>
      </c>
      <c r="E987" t="s">
        <v>58</v>
      </c>
      <c r="F987" t="s">
        <v>33</v>
      </c>
      <c r="G987">
        <v>406</v>
      </c>
      <c r="H987" t="s">
        <v>983</v>
      </c>
      <c r="I987" t="s">
        <v>422</v>
      </c>
      <c r="J987" t="s">
        <v>444</v>
      </c>
      <c r="K987" t="s">
        <v>444</v>
      </c>
      <c r="L987" t="s">
        <v>444</v>
      </c>
      <c r="M987" t="s">
        <v>422</v>
      </c>
    </row>
    <row r="988" spans="1:13" hidden="1" x14ac:dyDescent="0.35">
      <c r="A988" s="45">
        <v>46053</v>
      </c>
      <c r="B988" t="s">
        <v>61</v>
      </c>
      <c r="C988" t="s">
        <v>42</v>
      </c>
      <c r="D988" t="s">
        <v>58</v>
      </c>
      <c r="E988" t="s">
        <v>58</v>
      </c>
      <c r="F988" t="s">
        <v>33</v>
      </c>
      <c r="G988">
        <v>406</v>
      </c>
      <c r="H988" t="s">
        <v>983</v>
      </c>
      <c r="I988" t="s">
        <v>422</v>
      </c>
      <c r="J988" t="s">
        <v>444</v>
      </c>
      <c r="K988" t="s">
        <v>444</v>
      </c>
      <c r="L988" t="s">
        <v>422</v>
      </c>
      <c r="M988" t="s">
        <v>444</v>
      </c>
    </row>
    <row r="989" spans="1:13" hidden="1" x14ac:dyDescent="0.35">
      <c r="A989" s="45">
        <v>46053</v>
      </c>
      <c r="B989" t="s">
        <v>61</v>
      </c>
      <c r="C989" t="s">
        <v>18</v>
      </c>
      <c r="D989" t="s">
        <v>58</v>
      </c>
      <c r="E989" t="s">
        <v>58</v>
      </c>
      <c r="F989" t="s">
        <v>33</v>
      </c>
      <c r="G989">
        <v>406</v>
      </c>
      <c r="H989" t="s">
        <v>983</v>
      </c>
      <c r="I989" t="s">
        <v>439</v>
      </c>
      <c r="J989" t="s">
        <v>444</v>
      </c>
      <c r="K989" t="s">
        <v>422</v>
      </c>
      <c r="L989" t="s">
        <v>422</v>
      </c>
      <c r="M989" t="s">
        <v>422</v>
      </c>
    </row>
    <row r="990" spans="1:13" hidden="1" x14ac:dyDescent="0.35">
      <c r="A990" s="45">
        <v>46053</v>
      </c>
      <c r="B990" t="s">
        <v>61</v>
      </c>
      <c r="C990" t="s">
        <v>48</v>
      </c>
      <c r="D990" t="s">
        <v>58</v>
      </c>
      <c r="E990" t="s">
        <v>58</v>
      </c>
      <c r="F990" t="s">
        <v>33</v>
      </c>
      <c r="G990">
        <v>406</v>
      </c>
      <c r="H990" t="s">
        <v>983</v>
      </c>
      <c r="I990" t="s">
        <v>422</v>
      </c>
      <c r="J990" t="s">
        <v>444</v>
      </c>
      <c r="K990" t="s">
        <v>444</v>
      </c>
      <c r="L990" t="s">
        <v>422</v>
      </c>
      <c r="M990" t="s">
        <v>444</v>
      </c>
    </row>
    <row r="991" spans="1:13" hidden="1" x14ac:dyDescent="0.35">
      <c r="A991" s="45">
        <v>46053</v>
      </c>
      <c r="B991" t="s">
        <v>61</v>
      </c>
      <c r="C991" t="s">
        <v>46</v>
      </c>
      <c r="D991" t="s">
        <v>58</v>
      </c>
      <c r="E991" t="s">
        <v>58</v>
      </c>
      <c r="F991" t="s">
        <v>33</v>
      </c>
      <c r="G991">
        <v>407</v>
      </c>
      <c r="H991" t="s">
        <v>984</v>
      </c>
      <c r="I991" s="38" t="s">
        <v>422</v>
      </c>
      <c r="J991" s="38" t="s">
        <v>422</v>
      </c>
      <c r="K991" s="38" t="s">
        <v>422</v>
      </c>
      <c r="L991" s="37" t="s">
        <v>444</v>
      </c>
      <c r="M991" s="38" t="s">
        <v>422</v>
      </c>
    </row>
    <row r="992" spans="1:13" hidden="1" x14ac:dyDescent="0.35">
      <c r="A992" s="45">
        <v>46053</v>
      </c>
      <c r="B992" t="s">
        <v>61</v>
      </c>
      <c r="C992" t="s">
        <v>47</v>
      </c>
      <c r="D992" t="s">
        <v>58</v>
      </c>
      <c r="E992" t="s">
        <v>58</v>
      </c>
      <c r="F992" t="s">
        <v>33</v>
      </c>
      <c r="G992">
        <v>407</v>
      </c>
      <c r="H992" t="s">
        <v>984</v>
      </c>
      <c r="I992" s="38" t="s">
        <v>444</v>
      </c>
      <c r="J992" s="38" t="s">
        <v>444</v>
      </c>
      <c r="K992" t="s">
        <v>444</v>
      </c>
      <c r="L992" t="s">
        <v>444</v>
      </c>
      <c r="M992" t="s">
        <v>444</v>
      </c>
    </row>
    <row r="993" spans="1:13" hidden="1" x14ac:dyDescent="0.35">
      <c r="A993" s="45">
        <v>46053</v>
      </c>
      <c r="B993" t="s">
        <v>61</v>
      </c>
      <c r="C993" t="s">
        <v>402</v>
      </c>
      <c r="D993" t="s">
        <v>58</v>
      </c>
      <c r="E993" t="s">
        <v>58</v>
      </c>
      <c r="F993" t="s">
        <v>33</v>
      </c>
      <c r="G993">
        <v>407</v>
      </c>
      <c r="H993" t="s">
        <v>984</v>
      </c>
      <c r="I993" s="38" t="s">
        <v>444</v>
      </c>
      <c r="J993" s="38" t="s">
        <v>444</v>
      </c>
      <c r="K993" t="s">
        <v>444</v>
      </c>
      <c r="L993" s="38" t="s">
        <v>444</v>
      </c>
      <c r="M993" t="s">
        <v>444</v>
      </c>
    </row>
    <row r="994" spans="1:13" hidden="1" x14ac:dyDescent="0.35">
      <c r="A994" s="45">
        <v>46053</v>
      </c>
      <c r="B994" t="s">
        <v>61</v>
      </c>
      <c r="C994" t="s">
        <v>26</v>
      </c>
      <c r="D994" t="s">
        <v>58</v>
      </c>
      <c r="E994" t="s">
        <v>58</v>
      </c>
      <c r="F994" t="s">
        <v>33</v>
      </c>
      <c r="G994">
        <v>407</v>
      </c>
      <c r="H994" t="s">
        <v>984</v>
      </c>
      <c r="I994" s="38" t="s">
        <v>444</v>
      </c>
      <c r="J994" s="38" t="s">
        <v>444</v>
      </c>
      <c r="K994" t="s">
        <v>444</v>
      </c>
      <c r="L994" t="s">
        <v>444</v>
      </c>
      <c r="M994" t="s">
        <v>444</v>
      </c>
    </row>
    <row r="995" spans="1:13" hidden="1" x14ac:dyDescent="0.35">
      <c r="A995" s="45">
        <v>46053</v>
      </c>
      <c r="B995" t="s">
        <v>61</v>
      </c>
      <c r="C995" t="s">
        <v>42</v>
      </c>
      <c r="D995" t="s">
        <v>58</v>
      </c>
      <c r="E995" t="s">
        <v>58</v>
      </c>
      <c r="F995" t="s">
        <v>33</v>
      </c>
      <c r="G995">
        <v>407</v>
      </c>
      <c r="H995" t="s">
        <v>984</v>
      </c>
      <c r="I995" s="38" t="s">
        <v>422</v>
      </c>
      <c r="J995" s="38" t="s">
        <v>444</v>
      </c>
      <c r="K995" t="s">
        <v>422</v>
      </c>
      <c r="L995" s="38" t="s">
        <v>444</v>
      </c>
      <c r="M995" t="s">
        <v>444</v>
      </c>
    </row>
    <row r="996" spans="1:13" hidden="1" x14ac:dyDescent="0.35">
      <c r="A996" s="45">
        <v>46053</v>
      </c>
      <c r="B996" t="s">
        <v>61</v>
      </c>
      <c r="C996" t="s">
        <v>18</v>
      </c>
      <c r="D996" t="s">
        <v>58</v>
      </c>
      <c r="E996" t="s">
        <v>58</v>
      </c>
      <c r="F996" t="s">
        <v>33</v>
      </c>
      <c r="G996">
        <v>407</v>
      </c>
      <c r="H996" t="s">
        <v>984</v>
      </c>
      <c r="I996" s="38" t="s">
        <v>449</v>
      </c>
      <c r="J996" s="38" t="s">
        <v>422</v>
      </c>
      <c r="K996" s="38" t="s">
        <v>422</v>
      </c>
      <c r="L996" s="38" t="s">
        <v>444</v>
      </c>
      <c r="M996" s="38" t="s">
        <v>422</v>
      </c>
    </row>
    <row r="997" spans="1:13" hidden="1" x14ac:dyDescent="0.35">
      <c r="A997" s="45">
        <v>46053</v>
      </c>
      <c r="B997" t="s">
        <v>61</v>
      </c>
      <c r="C997" t="s">
        <v>48</v>
      </c>
      <c r="D997" t="s">
        <v>58</v>
      </c>
      <c r="E997" t="s">
        <v>58</v>
      </c>
      <c r="F997" t="s">
        <v>33</v>
      </c>
      <c r="G997">
        <v>407</v>
      </c>
      <c r="H997" t="s">
        <v>984</v>
      </c>
      <c r="I997" s="37" t="s">
        <v>444</v>
      </c>
      <c r="J997" s="38" t="s">
        <v>444</v>
      </c>
      <c r="K997" t="s">
        <v>444</v>
      </c>
      <c r="L997" t="s">
        <v>444</v>
      </c>
      <c r="M997" t="s">
        <v>444</v>
      </c>
    </row>
    <row r="998" spans="1:13" hidden="1" x14ac:dyDescent="0.35">
      <c r="A998" s="45">
        <v>46053</v>
      </c>
      <c r="B998" t="s">
        <v>61</v>
      </c>
      <c r="C998" t="s">
        <v>46</v>
      </c>
      <c r="D998" t="s">
        <v>58</v>
      </c>
      <c r="E998" t="s">
        <v>58</v>
      </c>
      <c r="F998" t="s">
        <v>33</v>
      </c>
      <c r="G998">
        <v>408</v>
      </c>
      <c r="H998" t="s">
        <v>80</v>
      </c>
      <c r="I998" s="38" t="s">
        <v>572</v>
      </c>
      <c r="J998" s="38" t="s">
        <v>422</v>
      </c>
      <c r="K998" s="38" t="s">
        <v>440</v>
      </c>
      <c r="L998" s="38" t="s">
        <v>444</v>
      </c>
      <c r="M998" s="38" t="s">
        <v>1095</v>
      </c>
    </row>
    <row r="999" spans="1:13" hidden="1" x14ac:dyDescent="0.35">
      <c r="A999" s="45">
        <v>46053</v>
      </c>
      <c r="B999" t="s">
        <v>61</v>
      </c>
      <c r="C999" t="s">
        <v>47</v>
      </c>
      <c r="D999" t="s">
        <v>58</v>
      </c>
      <c r="E999" t="s">
        <v>58</v>
      </c>
      <c r="F999" t="s">
        <v>33</v>
      </c>
      <c r="G999">
        <v>408</v>
      </c>
      <c r="H999" t="s">
        <v>80</v>
      </c>
      <c r="I999" s="38" t="s">
        <v>422</v>
      </c>
      <c r="J999" s="38" t="s">
        <v>444</v>
      </c>
      <c r="K999" t="s">
        <v>422</v>
      </c>
      <c r="L999" s="38" t="s">
        <v>444</v>
      </c>
      <c r="M999" t="s">
        <v>422</v>
      </c>
    </row>
    <row r="1000" spans="1:13" hidden="1" x14ac:dyDescent="0.35">
      <c r="A1000" s="45">
        <v>46053</v>
      </c>
      <c r="B1000" t="s">
        <v>61</v>
      </c>
      <c r="C1000" t="s">
        <v>402</v>
      </c>
      <c r="D1000" t="s">
        <v>58</v>
      </c>
      <c r="E1000" t="s">
        <v>58</v>
      </c>
      <c r="F1000" t="s">
        <v>33</v>
      </c>
      <c r="G1000">
        <v>408</v>
      </c>
      <c r="H1000" t="s">
        <v>80</v>
      </c>
      <c r="I1000" s="38" t="s">
        <v>422</v>
      </c>
      <c r="J1000" s="38" t="s">
        <v>444</v>
      </c>
      <c r="K1000" t="s">
        <v>444</v>
      </c>
      <c r="L1000" s="37" t="s">
        <v>444</v>
      </c>
      <c r="M1000" t="s">
        <v>422</v>
      </c>
    </row>
    <row r="1001" spans="1:13" hidden="1" x14ac:dyDescent="0.35">
      <c r="A1001" s="45">
        <v>46053</v>
      </c>
      <c r="B1001" t="s">
        <v>61</v>
      </c>
      <c r="C1001" t="s">
        <v>26</v>
      </c>
      <c r="D1001" t="s">
        <v>58</v>
      </c>
      <c r="E1001" t="s">
        <v>58</v>
      </c>
      <c r="F1001" t="s">
        <v>33</v>
      </c>
      <c r="G1001">
        <v>408</v>
      </c>
      <c r="H1001" t="s">
        <v>80</v>
      </c>
      <c r="I1001" s="38" t="s">
        <v>1140</v>
      </c>
      <c r="J1001" s="38" t="s">
        <v>444</v>
      </c>
      <c r="K1001" t="s">
        <v>422</v>
      </c>
      <c r="L1001" t="s">
        <v>444</v>
      </c>
      <c r="M1001" t="s">
        <v>723</v>
      </c>
    </row>
    <row r="1002" spans="1:13" hidden="1" x14ac:dyDescent="0.35">
      <c r="A1002" s="45">
        <v>46053</v>
      </c>
      <c r="B1002" t="s">
        <v>61</v>
      </c>
      <c r="C1002" t="s">
        <v>42</v>
      </c>
      <c r="D1002" t="s">
        <v>58</v>
      </c>
      <c r="E1002" t="s">
        <v>58</v>
      </c>
      <c r="F1002" t="s">
        <v>33</v>
      </c>
      <c r="G1002">
        <v>408</v>
      </c>
      <c r="H1002" t="s">
        <v>80</v>
      </c>
      <c r="I1002" s="38" t="s">
        <v>654</v>
      </c>
      <c r="J1002" s="38" t="s">
        <v>444</v>
      </c>
      <c r="K1002" t="s">
        <v>422</v>
      </c>
      <c r="L1002" s="38" t="s">
        <v>444</v>
      </c>
      <c r="M1002" t="s">
        <v>1141</v>
      </c>
    </row>
    <row r="1003" spans="1:13" hidden="1" x14ac:dyDescent="0.35">
      <c r="A1003" s="45">
        <v>46053</v>
      </c>
      <c r="B1003" t="s">
        <v>61</v>
      </c>
      <c r="C1003" t="s">
        <v>18</v>
      </c>
      <c r="D1003" t="s">
        <v>58</v>
      </c>
      <c r="E1003" t="s">
        <v>58</v>
      </c>
      <c r="F1003" t="s">
        <v>33</v>
      </c>
      <c r="G1003">
        <v>408</v>
      </c>
      <c r="H1003" t="s">
        <v>80</v>
      </c>
      <c r="I1003" s="38" t="s">
        <v>1142</v>
      </c>
      <c r="J1003" s="38" t="s">
        <v>422</v>
      </c>
      <c r="K1003" s="38" t="s">
        <v>1142</v>
      </c>
      <c r="L1003" s="38" t="s">
        <v>444</v>
      </c>
      <c r="M1003" s="38" t="s">
        <v>921</v>
      </c>
    </row>
    <row r="1004" spans="1:13" hidden="1" x14ac:dyDescent="0.35">
      <c r="A1004" s="45">
        <v>46053</v>
      </c>
      <c r="B1004" t="s">
        <v>61</v>
      </c>
      <c r="C1004" t="s">
        <v>48</v>
      </c>
      <c r="D1004" t="s">
        <v>58</v>
      </c>
      <c r="E1004" t="s">
        <v>58</v>
      </c>
      <c r="F1004" t="s">
        <v>33</v>
      </c>
      <c r="G1004">
        <v>408</v>
      </c>
      <c r="H1004" t="s">
        <v>80</v>
      </c>
      <c r="I1004" s="38" t="s">
        <v>422</v>
      </c>
      <c r="J1004" s="38" t="s">
        <v>444</v>
      </c>
      <c r="K1004" s="38" t="s">
        <v>444</v>
      </c>
      <c r="L1004" t="s">
        <v>444</v>
      </c>
      <c r="M1004" t="s">
        <v>422</v>
      </c>
    </row>
    <row r="1005" spans="1:13" hidden="1" x14ac:dyDescent="0.35">
      <c r="A1005" s="45">
        <v>46053</v>
      </c>
      <c r="B1005" t="s">
        <v>61</v>
      </c>
      <c r="C1005" t="s">
        <v>46</v>
      </c>
      <c r="D1005" t="s">
        <v>58</v>
      </c>
      <c r="E1005" t="s">
        <v>58</v>
      </c>
      <c r="F1005" t="s">
        <v>33</v>
      </c>
      <c r="G1005">
        <v>409</v>
      </c>
      <c r="H1005" t="s">
        <v>26</v>
      </c>
      <c r="I1005" s="38" t="s">
        <v>1143</v>
      </c>
      <c r="J1005" s="38" t="s">
        <v>880</v>
      </c>
      <c r="K1005" s="38" t="s">
        <v>623</v>
      </c>
      <c r="L1005" s="38" t="s">
        <v>1093</v>
      </c>
      <c r="M1005" s="38" t="s">
        <v>1144</v>
      </c>
    </row>
    <row r="1006" spans="1:13" hidden="1" x14ac:dyDescent="0.35">
      <c r="A1006" s="45">
        <v>46053</v>
      </c>
      <c r="B1006" t="s">
        <v>61</v>
      </c>
      <c r="C1006" t="s">
        <v>47</v>
      </c>
      <c r="D1006" t="s">
        <v>58</v>
      </c>
      <c r="E1006" t="s">
        <v>58</v>
      </c>
      <c r="F1006" t="s">
        <v>33</v>
      </c>
      <c r="G1006">
        <v>409</v>
      </c>
      <c r="H1006" t="s">
        <v>26</v>
      </c>
      <c r="I1006" s="37" t="s">
        <v>422</v>
      </c>
      <c r="J1006" s="38" t="s">
        <v>444</v>
      </c>
      <c r="K1006" t="s">
        <v>444</v>
      </c>
      <c r="L1006" s="38" t="s">
        <v>444</v>
      </c>
      <c r="M1006" t="s">
        <v>422</v>
      </c>
    </row>
    <row r="1007" spans="1:13" hidden="1" x14ac:dyDescent="0.35">
      <c r="A1007" s="45">
        <v>46053</v>
      </c>
      <c r="B1007" t="s">
        <v>61</v>
      </c>
      <c r="C1007" t="s">
        <v>402</v>
      </c>
      <c r="D1007" t="s">
        <v>58</v>
      </c>
      <c r="E1007" t="s">
        <v>58</v>
      </c>
      <c r="F1007" t="s">
        <v>33</v>
      </c>
      <c r="G1007">
        <v>409</v>
      </c>
      <c r="H1007" t="s">
        <v>26</v>
      </c>
      <c r="I1007" s="38" t="s">
        <v>422</v>
      </c>
      <c r="J1007" s="38" t="s">
        <v>444</v>
      </c>
      <c r="K1007" t="s">
        <v>444</v>
      </c>
      <c r="L1007" s="38" t="s">
        <v>444</v>
      </c>
      <c r="M1007" t="s">
        <v>422</v>
      </c>
    </row>
    <row r="1008" spans="1:13" hidden="1" x14ac:dyDescent="0.35">
      <c r="A1008" s="45">
        <v>46053</v>
      </c>
      <c r="B1008" t="s">
        <v>61</v>
      </c>
      <c r="C1008" t="s">
        <v>26</v>
      </c>
      <c r="D1008" t="s">
        <v>58</v>
      </c>
      <c r="E1008" t="s">
        <v>58</v>
      </c>
      <c r="F1008" t="s">
        <v>33</v>
      </c>
      <c r="G1008">
        <v>409</v>
      </c>
      <c r="H1008" t="s">
        <v>26</v>
      </c>
      <c r="I1008" s="38" t="s">
        <v>896</v>
      </c>
      <c r="J1008" s="38" t="s">
        <v>422</v>
      </c>
      <c r="K1008" t="s">
        <v>444</v>
      </c>
      <c r="L1008" t="s">
        <v>422</v>
      </c>
      <c r="M1008" t="s">
        <v>1145</v>
      </c>
    </row>
    <row r="1009" spans="1:13" hidden="1" x14ac:dyDescent="0.35">
      <c r="A1009" s="45">
        <v>46053</v>
      </c>
      <c r="B1009" t="s">
        <v>61</v>
      </c>
      <c r="C1009" t="s">
        <v>42</v>
      </c>
      <c r="D1009" t="s">
        <v>58</v>
      </c>
      <c r="E1009" t="s">
        <v>58</v>
      </c>
      <c r="F1009" t="s">
        <v>33</v>
      </c>
      <c r="G1009">
        <v>409</v>
      </c>
      <c r="H1009" t="s">
        <v>26</v>
      </c>
      <c r="I1009" s="38" t="s">
        <v>1094</v>
      </c>
      <c r="J1009" s="38" t="s">
        <v>422</v>
      </c>
      <c r="K1009" t="s">
        <v>422</v>
      </c>
      <c r="L1009" s="38" t="s">
        <v>422</v>
      </c>
      <c r="M1009" t="s">
        <v>1141</v>
      </c>
    </row>
    <row r="1010" spans="1:13" hidden="1" x14ac:dyDescent="0.35">
      <c r="A1010" s="45">
        <v>46053</v>
      </c>
      <c r="B1010" t="s">
        <v>61</v>
      </c>
      <c r="C1010" t="s">
        <v>18</v>
      </c>
      <c r="D1010" t="s">
        <v>58</v>
      </c>
      <c r="E1010" t="s">
        <v>58</v>
      </c>
      <c r="F1010" t="s">
        <v>33</v>
      </c>
      <c r="G1010">
        <v>409</v>
      </c>
      <c r="H1010" t="s">
        <v>26</v>
      </c>
      <c r="I1010" s="38" t="s">
        <v>1146</v>
      </c>
      <c r="J1010" s="38" t="s">
        <v>1147</v>
      </c>
      <c r="K1010" s="38" t="s">
        <v>452</v>
      </c>
      <c r="L1010" s="38" t="s">
        <v>651</v>
      </c>
      <c r="M1010" s="38" t="s">
        <v>1144</v>
      </c>
    </row>
    <row r="1011" spans="1:13" hidden="1" x14ac:dyDescent="0.35">
      <c r="A1011" s="45">
        <v>46053</v>
      </c>
      <c r="B1011" t="s">
        <v>61</v>
      </c>
      <c r="C1011" t="s">
        <v>48</v>
      </c>
      <c r="D1011" t="s">
        <v>58</v>
      </c>
      <c r="E1011" t="s">
        <v>58</v>
      </c>
      <c r="F1011" t="s">
        <v>33</v>
      </c>
      <c r="G1011">
        <v>409</v>
      </c>
      <c r="H1011" t="s">
        <v>26</v>
      </c>
      <c r="I1011" s="38" t="s">
        <v>642</v>
      </c>
      <c r="J1011" s="38" t="s">
        <v>422</v>
      </c>
      <c r="K1011" s="38" t="s">
        <v>422</v>
      </c>
      <c r="L1011" s="38" t="s">
        <v>444</v>
      </c>
      <c r="M1011" t="s">
        <v>422</v>
      </c>
    </row>
    <row r="1012" spans="1:13" hidden="1" x14ac:dyDescent="0.35">
      <c r="A1012" s="45">
        <v>46053</v>
      </c>
      <c r="B1012" t="s">
        <v>61</v>
      </c>
      <c r="C1012" t="s">
        <v>46</v>
      </c>
      <c r="D1012" t="s">
        <v>58</v>
      </c>
      <c r="E1012" t="s">
        <v>58</v>
      </c>
      <c r="F1012" t="s">
        <v>33</v>
      </c>
      <c r="G1012">
        <v>999</v>
      </c>
      <c r="H1012" t="s">
        <v>27</v>
      </c>
      <c r="I1012" s="38" t="s">
        <v>1148</v>
      </c>
      <c r="J1012" s="38" t="s">
        <v>1149</v>
      </c>
      <c r="K1012" t="s">
        <v>1150</v>
      </c>
      <c r="L1012" t="s">
        <v>612</v>
      </c>
      <c r="M1012" t="s">
        <v>591</v>
      </c>
    </row>
    <row r="1013" spans="1:13" hidden="1" x14ac:dyDescent="0.35">
      <c r="A1013" s="45">
        <v>46053</v>
      </c>
      <c r="B1013" t="s">
        <v>61</v>
      </c>
      <c r="C1013" t="s">
        <v>47</v>
      </c>
      <c r="D1013" t="s">
        <v>58</v>
      </c>
      <c r="E1013" t="s">
        <v>58</v>
      </c>
      <c r="F1013" t="s">
        <v>33</v>
      </c>
      <c r="G1013">
        <v>999</v>
      </c>
      <c r="H1013" t="s">
        <v>27</v>
      </c>
      <c r="I1013" t="s">
        <v>506</v>
      </c>
      <c r="J1013" t="s">
        <v>422</v>
      </c>
      <c r="K1013" t="s">
        <v>585</v>
      </c>
      <c r="L1013" t="s">
        <v>444</v>
      </c>
      <c r="M1013" t="s">
        <v>422</v>
      </c>
    </row>
    <row r="1014" spans="1:13" hidden="1" x14ac:dyDescent="0.35">
      <c r="A1014" s="45">
        <v>46053</v>
      </c>
      <c r="B1014" t="s">
        <v>61</v>
      </c>
      <c r="C1014" t="s">
        <v>402</v>
      </c>
      <c r="D1014" t="s">
        <v>58</v>
      </c>
      <c r="E1014" t="s">
        <v>58</v>
      </c>
      <c r="F1014" t="s">
        <v>33</v>
      </c>
      <c r="G1014">
        <v>999</v>
      </c>
      <c r="H1014" t="s">
        <v>27</v>
      </c>
      <c r="I1014" t="s">
        <v>469</v>
      </c>
      <c r="J1014" t="s">
        <v>538</v>
      </c>
      <c r="K1014" t="s">
        <v>422</v>
      </c>
      <c r="L1014" t="s">
        <v>444</v>
      </c>
      <c r="M1014" t="s">
        <v>422</v>
      </c>
    </row>
    <row r="1015" spans="1:13" hidden="1" x14ac:dyDescent="0.35">
      <c r="A1015" s="45">
        <v>46053</v>
      </c>
      <c r="B1015" t="s">
        <v>61</v>
      </c>
      <c r="C1015" t="s">
        <v>26</v>
      </c>
      <c r="D1015" t="s">
        <v>58</v>
      </c>
      <c r="E1015" t="s">
        <v>58</v>
      </c>
      <c r="F1015" t="s">
        <v>33</v>
      </c>
      <c r="G1015">
        <v>999</v>
      </c>
      <c r="H1015" t="s">
        <v>27</v>
      </c>
      <c r="I1015" t="s">
        <v>1151</v>
      </c>
      <c r="J1015" t="s">
        <v>1152</v>
      </c>
      <c r="K1015" t="s">
        <v>422</v>
      </c>
      <c r="L1015" t="s">
        <v>422</v>
      </c>
      <c r="M1015" t="s">
        <v>474</v>
      </c>
    </row>
    <row r="1016" spans="1:13" hidden="1" x14ac:dyDescent="0.35">
      <c r="A1016" s="45">
        <v>46053</v>
      </c>
      <c r="B1016" t="s">
        <v>61</v>
      </c>
      <c r="C1016" t="s">
        <v>42</v>
      </c>
      <c r="D1016" t="s">
        <v>58</v>
      </c>
      <c r="E1016" t="s">
        <v>58</v>
      </c>
      <c r="F1016" t="s">
        <v>33</v>
      </c>
      <c r="G1016">
        <v>999</v>
      </c>
      <c r="H1016" t="s">
        <v>27</v>
      </c>
      <c r="I1016" t="s">
        <v>1153</v>
      </c>
      <c r="J1016" t="s">
        <v>1055</v>
      </c>
      <c r="K1016" t="s">
        <v>592</v>
      </c>
      <c r="L1016" t="s">
        <v>537</v>
      </c>
      <c r="M1016" t="s">
        <v>469</v>
      </c>
    </row>
    <row r="1017" spans="1:13" hidden="1" x14ac:dyDescent="0.35">
      <c r="A1017" s="45">
        <v>46053</v>
      </c>
      <c r="B1017" t="s">
        <v>61</v>
      </c>
      <c r="C1017" t="s">
        <v>18</v>
      </c>
      <c r="D1017" t="s">
        <v>58</v>
      </c>
      <c r="E1017" t="s">
        <v>58</v>
      </c>
      <c r="F1017" t="s">
        <v>33</v>
      </c>
      <c r="G1017">
        <v>999</v>
      </c>
      <c r="H1017" t="s">
        <v>27</v>
      </c>
      <c r="I1017" s="38" t="s">
        <v>1154</v>
      </c>
      <c r="J1017" s="38" t="s">
        <v>1155</v>
      </c>
      <c r="K1017" t="s">
        <v>1156</v>
      </c>
      <c r="L1017" t="s">
        <v>1010</v>
      </c>
      <c r="M1017" t="s">
        <v>1157</v>
      </c>
    </row>
    <row r="1018" spans="1:13" hidden="1" x14ac:dyDescent="0.35">
      <c r="A1018" s="45">
        <v>46053</v>
      </c>
      <c r="B1018" t="s">
        <v>61</v>
      </c>
      <c r="C1018" t="s">
        <v>48</v>
      </c>
      <c r="D1018" t="s">
        <v>58</v>
      </c>
      <c r="E1018" t="s">
        <v>58</v>
      </c>
      <c r="F1018" t="s">
        <v>33</v>
      </c>
      <c r="G1018">
        <v>999</v>
      </c>
      <c r="H1018" t="s">
        <v>27</v>
      </c>
      <c r="I1018" t="s">
        <v>1158</v>
      </c>
      <c r="J1018" t="s">
        <v>810</v>
      </c>
      <c r="K1018" t="s">
        <v>580</v>
      </c>
      <c r="L1018" t="s">
        <v>422</v>
      </c>
      <c r="M1018" t="s">
        <v>422</v>
      </c>
    </row>
    <row r="1019" spans="1:13" hidden="1" x14ac:dyDescent="0.35">
      <c r="A1019" s="45">
        <v>46053</v>
      </c>
      <c r="B1019" t="s">
        <v>61</v>
      </c>
      <c r="C1019" t="s">
        <v>46</v>
      </c>
      <c r="D1019" t="s">
        <v>58</v>
      </c>
      <c r="E1019" t="s">
        <v>58</v>
      </c>
      <c r="F1019" t="s">
        <v>34</v>
      </c>
      <c r="G1019">
        <v>401</v>
      </c>
      <c r="H1019" t="s">
        <v>64</v>
      </c>
      <c r="I1019" s="38" t="s">
        <v>1095</v>
      </c>
      <c r="J1019" s="38" t="s">
        <v>765</v>
      </c>
      <c r="K1019" t="s">
        <v>923</v>
      </c>
      <c r="L1019" s="38" t="s">
        <v>763</v>
      </c>
      <c r="M1019" t="s">
        <v>422</v>
      </c>
    </row>
    <row r="1020" spans="1:13" hidden="1" x14ac:dyDescent="0.35">
      <c r="A1020" s="45">
        <v>46053</v>
      </c>
      <c r="B1020" t="s">
        <v>61</v>
      </c>
      <c r="C1020" t="s">
        <v>47</v>
      </c>
      <c r="D1020" t="s">
        <v>58</v>
      </c>
      <c r="E1020" t="s">
        <v>58</v>
      </c>
      <c r="F1020" t="s">
        <v>34</v>
      </c>
      <c r="G1020">
        <v>401</v>
      </c>
      <c r="H1020" t="s">
        <v>64</v>
      </c>
      <c r="I1020" t="s">
        <v>860</v>
      </c>
      <c r="J1020" t="s">
        <v>1138</v>
      </c>
      <c r="K1020" t="s">
        <v>422</v>
      </c>
      <c r="L1020" t="s">
        <v>422</v>
      </c>
      <c r="M1020" t="s">
        <v>444</v>
      </c>
    </row>
    <row r="1021" spans="1:13" hidden="1" x14ac:dyDescent="0.35">
      <c r="A1021" s="45">
        <v>46053</v>
      </c>
      <c r="B1021" t="s">
        <v>61</v>
      </c>
      <c r="C1021" t="s">
        <v>402</v>
      </c>
      <c r="D1021" t="s">
        <v>58</v>
      </c>
      <c r="E1021" t="s">
        <v>58</v>
      </c>
      <c r="F1021" t="s">
        <v>34</v>
      </c>
      <c r="G1021">
        <v>401</v>
      </c>
      <c r="H1021" t="s">
        <v>64</v>
      </c>
      <c r="I1021" t="s">
        <v>842</v>
      </c>
      <c r="J1021" t="s">
        <v>754</v>
      </c>
      <c r="K1021" t="s">
        <v>422</v>
      </c>
      <c r="L1021" t="s">
        <v>422</v>
      </c>
      <c r="M1021" t="s">
        <v>444</v>
      </c>
    </row>
    <row r="1022" spans="1:13" hidden="1" x14ac:dyDescent="0.35">
      <c r="A1022" s="45">
        <v>46053</v>
      </c>
      <c r="B1022" t="s">
        <v>61</v>
      </c>
      <c r="C1022" t="s">
        <v>26</v>
      </c>
      <c r="D1022" t="s">
        <v>58</v>
      </c>
      <c r="E1022" t="s">
        <v>58</v>
      </c>
      <c r="F1022" t="s">
        <v>34</v>
      </c>
      <c r="G1022">
        <v>401</v>
      </c>
      <c r="H1022" t="s">
        <v>64</v>
      </c>
      <c r="I1022" t="s">
        <v>1016</v>
      </c>
      <c r="J1022" t="s">
        <v>1159</v>
      </c>
      <c r="K1022" t="s">
        <v>444</v>
      </c>
      <c r="L1022" t="s">
        <v>444</v>
      </c>
      <c r="M1022" t="s">
        <v>444</v>
      </c>
    </row>
    <row r="1023" spans="1:13" hidden="1" x14ac:dyDescent="0.35">
      <c r="A1023" s="45">
        <v>46053</v>
      </c>
      <c r="B1023" t="s">
        <v>61</v>
      </c>
      <c r="C1023" t="s">
        <v>42</v>
      </c>
      <c r="D1023" t="s">
        <v>58</v>
      </c>
      <c r="E1023" t="s">
        <v>58</v>
      </c>
      <c r="F1023" t="s">
        <v>34</v>
      </c>
      <c r="G1023">
        <v>401</v>
      </c>
      <c r="H1023" t="s">
        <v>64</v>
      </c>
      <c r="I1023" s="38" t="s">
        <v>654</v>
      </c>
      <c r="J1023" t="s">
        <v>860</v>
      </c>
      <c r="K1023" t="s">
        <v>422</v>
      </c>
      <c r="L1023" t="s">
        <v>696</v>
      </c>
      <c r="M1023" t="s">
        <v>444</v>
      </c>
    </row>
    <row r="1024" spans="1:13" hidden="1" x14ac:dyDescent="0.35">
      <c r="A1024" s="45">
        <v>46053</v>
      </c>
      <c r="B1024" t="s">
        <v>61</v>
      </c>
      <c r="C1024" t="s">
        <v>18</v>
      </c>
      <c r="D1024" t="s">
        <v>58</v>
      </c>
      <c r="E1024" t="s">
        <v>58</v>
      </c>
      <c r="F1024" t="s">
        <v>34</v>
      </c>
      <c r="G1024">
        <v>401</v>
      </c>
      <c r="H1024" t="s">
        <v>64</v>
      </c>
      <c r="I1024" s="38" t="s">
        <v>1095</v>
      </c>
      <c r="J1024" s="38" t="s">
        <v>765</v>
      </c>
      <c r="K1024" t="s">
        <v>1046</v>
      </c>
      <c r="L1024" s="38" t="s">
        <v>728</v>
      </c>
      <c r="M1024" t="s">
        <v>1095</v>
      </c>
    </row>
    <row r="1025" spans="1:13" hidden="1" x14ac:dyDescent="0.35">
      <c r="A1025" s="45">
        <v>46053</v>
      </c>
      <c r="B1025" t="s">
        <v>61</v>
      </c>
      <c r="C1025" t="s">
        <v>48</v>
      </c>
      <c r="D1025" t="s">
        <v>58</v>
      </c>
      <c r="E1025" t="s">
        <v>58</v>
      </c>
      <c r="F1025" t="s">
        <v>34</v>
      </c>
      <c r="G1025">
        <v>401</v>
      </c>
      <c r="H1025" t="s">
        <v>64</v>
      </c>
      <c r="I1025" t="s">
        <v>897</v>
      </c>
      <c r="J1025" t="s">
        <v>977</v>
      </c>
      <c r="K1025" t="s">
        <v>422</v>
      </c>
      <c r="L1025" t="s">
        <v>422</v>
      </c>
      <c r="M1025" t="s">
        <v>444</v>
      </c>
    </row>
    <row r="1026" spans="1:13" hidden="1" x14ac:dyDescent="0.35">
      <c r="A1026" s="45">
        <v>46053</v>
      </c>
      <c r="B1026" t="s">
        <v>61</v>
      </c>
      <c r="C1026" t="s">
        <v>46</v>
      </c>
      <c r="D1026" t="s">
        <v>58</v>
      </c>
      <c r="E1026" t="s">
        <v>58</v>
      </c>
      <c r="F1026" t="s">
        <v>34</v>
      </c>
      <c r="G1026">
        <v>402</v>
      </c>
      <c r="H1026" t="s">
        <v>941</v>
      </c>
      <c r="I1026" s="38" t="s">
        <v>943</v>
      </c>
      <c r="J1026" s="38" t="s">
        <v>1160</v>
      </c>
      <c r="K1026" t="s">
        <v>1161</v>
      </c>
      <c r="L1026" t="s">
        <v>1162</v>
      </c>
      <c r="M1026" t="s">
        <v>1163</v>
      </c>
    </row>
    <row r="1027" spans="1:13" hidden="1" x14ac:dyDescent="0.35">
      <c r="A1027" s="45">
        <v>46053</v>
      </c>
      <c r="B1027" t="s">
        <v>61</v>
      </c>
      <c r="C1027" t="s">
        <v>47</v>
      </c>
      <c r="D1027" t="s">
        <v>58</v>
      </c>
      <c r="E1027" t="s">
        <v>58</v>
      </c>
      <c r="F1027" t="s">
        <v>34</v>
      </c>
      <c r="G1027">
        <v>402</v>
      </c>
      <c r="H1027" t="s">
        <v>941</v>
      </c>
      <c r="I1027" t="s">
        <v>1164</v>
      </c>
      <c r="J1027" t="s">
        <v>868</v>
      </c>
      <c r="K1027" t="s">
        <v>422</v>
      </c>
      <c r="L1027" t="s">
        <v>1165</v>
      </c>
      <c r="M1027" t="s">
        <v>422</v>
      </c>
    </row>
    <row r="1028" spans="1:13" hidden="1" x14ac:dyDescent="0.35">
      <c r="A1028" s="45">
        <v>46053</v>
      </c>
      <c r="B1028" t="s">
        <v>61</v>
      </c>
      <c r="C1028" t="s">
        <v>402</v>
      </c>
      <c r="D1028" t="s">
        <v>58</v>
      </c>
      <c r="E1028" t="s">
        <v>58</v>
      </c>
      <c r="F1028" t="s">
        <v>34</v>
      </c>
      <c r="G1028">
        <v>402</v>
      </c>
      <c r="H1028" t="s">
        <v>941</v>
      </c>
      <c r="I1028" t="s">
        <v>1166</v>
      </c>
      <c r="J1028" t="s">
        <v>1167</v>
      </c>
      <c r="K1028" t="s">
        <v>422</v>
      </c>
      <c r="L1028" t="s">
        <v>788</v>
      </c>
      <c r="M1028" t="s">
        <v>444</v>
      </c>
    </row>
    <row r="1029" spans="1:13" hidden="1" x14ac:dyDescent="0.35">
      <c r="A1029" s="45">
        <v>46053</v>
      </c>
      <c r="B1029" t="s">
        <v>61</v>
      </c>
      <c r="C1029" t="s">
        <v>26</v>
      </c>
      <c r="D1029" t="s">
        <v>58</v>
      </c>
      <c r="E1029" t="s">
        <v>58</v>
      </c>
      <c r="F1029" t="s">
        <v>34</v>
      </c>
      <c r="G1029">
        <v>402</v>
      </c>
      <c r="H1029" t="s">
        <v>941</v>
      </c>
      <c r="I1029" t="s">
        <v>1168</v>
      </c>
      <c r="J1029" t="s">
        <v>1169</v>
      </c>
      <c r="K1029" t="s">
        <v>422</v>
      </c>
      <c r="L1029" t="s">
        <v>422</v>
      </c>
      <c r="M1029" t="s">
        <v>444</v>
      </c>
    </row>
    <row r="1030" spans="1:13" hidden="1" x14ac:dyDescent="0.35">
      <c r="A1030" s="45">
        <v>46053</v>
      </c>
      <c r="B1030" t="s">
        <v>61</v>
      </c>
      <c r="C1030" t="s">
        <v>42</v>
      </c>
      <c r="D1030" t="s">
        <v>58</v>
      </c>
      <c r="E1030" t="s">
        <v>58</v>
      </c>
      <c r="F1030" t="s">
        <v>34</v>
      </c>
      <c r="G1030">
        <v>402</v>
      </c>
      <c r="H1030" t="s">
        <v>941</v>
      </c>
      <c r="I1030" t="s">
        <v>943</v>
      </c>
      <c r="J1030" t="s">
        <v>851</v>
      </c>
      <c r="K1030" t="s">
        <v>422</v>
      </c>
      <c r="L1030" t="s">
        <v>1127</v>
      </c>
      <c r="M1030" t="s">
        <v>422</v>
      </c>
    </row>
    <row r="1031" spans="1:13" hidden="1" x14ac:dyDescent="0.35">
      <c r="A1031" s="45">
        <v>46053</v>
      </c>
      <c r="B1031" t="s">
        <v>61</v>
      </c>
      <c r="C1031" t="s">
        <v>18</v>
      </c>
      <c r="D1031" t="s">
        <v>58</v>
      </c>
      <c r="E1031" t="s">
        <v>58</v>
      </c>
      <c r="F1031" t="s">
        <v>34</v>
      </c>
      <c r="G1031">
        <v>402</v>
      </c>
      <c r="H1031" t="s">
        <v>941</v>
      </c>
      <c r="I1031" s="38" t="s">
        <v>1170</v>
      </c>
      <c r="J1031" s="38" t="s">
        <v>1171</v>
      </c>
      <c r="K1031" t="s">
        <v>1172</v>
      </c>
      <c r="L1031" t="s">
        <v>1173</v>
      </c>
      <c r="M1031" t="s">
        <v>759</v>
      </c>
    </row>
    <row r="1032" spans="1:13" hidden="1" x14ac:dyDescent="0.35">
      <c r="A1032" s="45">
        <v>46053</v>
      </c>
      <c r="B1032" t="s">
        <v>61</v>
      </c>
      <c r="C1032" t="s">
        <v>48</v>
      </c>
      <c r="D1032" t="s">
        <v>58</v>
      </c>
      <c r="E1032" t="s">
        <v>58</v>
      </c>
      <c r="F1032" t="s">
        <v>34</v>
      </c>
      <c r="G1032">
        <v>402</v>
      </c>
      <c r="H1032" t="s">
        <v>941</v>
      </c>
      <c r="I1032" t="s">
        <v>767</v>
      </c>
      <c r="J1032" t="s">
        <v>1174</v>
      </c>
      <c r="K1032" t="s">
        <v>422</v>
      </c>
      <c r="L1032" t="s">
        <v>422</v>
      </c>
      <c r="M1032" t="s">
        <v>422</v>
      </c>
    </row>
    <row r="1033" spans="1:13" hidden="1" x14ac:dyDescent="0.35">
      <c r="A1033" s="45">
        <v>46053</v>
      </c>
      <c r="B1033" t="s">
        <v>61</v>
      </c>
      <c r="C1033" t="s">
        <v>46</v>
      </c>
      <c r="D1033" t="s">
        <v>58</v>
      </c>
      <c r="E1033" t="s">
        <v>58</v>
      </c>
      <c r="F1033" t="s">
        <v>34</v>
      </c>
      <c r="G1033">
        <v>403</v>
      </c>
      <c r="H1033" t="s">
        <v>966</v>
      </c>
      <c r="I1033" s="38" t="s">
        <v>750</v>
      </c>
      <c r="J1033" s="38" t="s">
        <v>1175</v>
      </c>
      <c r="K1033" t="s">
        <v>1176</v>
      </c>
      <c r="L1033" t="s">
        <v>1177</v>
      </c>
      <c r="M1033" t="s">
        <v>645</v>
      </c>
    </row>
    <row r="1034" spans="1:13" hidden="1" x14ac:dyDescent="0.35">
      <c r="A1034" s="45">
        <v>46053</v>
      </c>
      <c r="B1034" t="s">
        <v>61</v>
      </c>
      <c r="C1034" t="s">
        <v>47</v>
      </c>
      <c r="D1034" t="s">
        <v>58</v>
      </c>
      <c r="E1034" t="s">
        <v>58</v>
      </c>
      <c r="F1034" t="s">
        <v>34</v>
      </c>
      <c r="G1034">
        <v>403</v>
      </c>
      <c r="H1034" t="s">
        <v>966</v>
      </c>
      <c r="I1034" t="s">
        <v>1178</v>
      </c>
      <c r="J1034" t="s">
        <v>1179</v>
      </c>
      <c r="K1034" t="s">
        <v>1039</v>
      </c>
      <c r="L1034" t="s">
        <v>1180</v>
      </c>
      <c r="M1034" t="s">
        <v>444</v>
      </c>
    </row>
    <row r="1035" spans="1:13" hidden="1" x14ac:dyDescent="0.35">
      <c r="A1035" s="45">
        <v>46053</v>
      </c>
      <c r="B1035" t="s">
        <v>61</v>
      </c>
      <c r="C1035" t="s">
        <v>402</v>
      </c>
      <c r="D1035" t="s">
        <v>58</v>
      </c>
      <c r="E1035" t="s">
        <v>58</v>
      </c>
      <c r="F1035" t="s">
        <v>34</v>
      </c>
      <c r="G1035">
        <v>403</v>
      </c>
      <c r="H1035" t="s">
        <v>966</v>
      </c>
      <c r="I1035" t="s">
        <v>1181</v>
      </c>
      <c r="J1035" t="s">
        <v>1181</v>
      </c>
      <c r="K1035" t="s">
        <v>422</v>
      </c>
      <c r="L1035" t="s">
        <v>422</v>
      </c>
      <c r="M1035" t="s">
        <v>444</v>
      </c>
    </row>
    <row r="1036" spans="1:13" hidden="1" x14ac:dyDescent="0.35">
      <c r="A1036" s="45">
        <v>46053</v>
      </c>
      <c r="B1036" t="s">
        <v>61</v>
      </c>
      <c r="C1036" t="s">
        <v>26</v>
      </c>
      <c r="D1036" t="s">
        <v>58</v>
      </c>
      <c r="E1036" t="s">
        <v>58</v>
      </c>
      <c r="F1036" t="s">
        <v>34</v>
      </c>
      <c r="G1036">
        <v>403</v>
      </c>
      <c r="H1036" t="s">
        <v>966</v>
      </c>
      <c r="I1036" t="s">
        <v>877</v>
      </c>
      <c r="J1036" t="s">
        <v>1018</v>
      </c>
      <c r="K1036" t="s">
        <v>444</v>
      </c>
      <c r="L1036" t="s">
        <v>422</v>
      </c>
      <c r="M1036" t="s">
        <v>444</v>
      </c>
    </row>
    <row r="1037" spans="1:13" hidden="1" x14ac:dyDescent="0.35">
      <c r="A1037" s="45">
        <v>46053</v>
      </c>
      <c r="B1037" t="s">
        <v>61</v>
      </c>
      <c r="C1037" t="s">
        <v>42</v>
      </c>
      <c r="D1037" t="s">
        <v>58</v>
      </c>
      <c r="E1037" t="s">
        <v>58</v>
      </c>
      <c r="F1037" t="s">
        <v>34</v>
      </c>
      <c r="G1037">
        <v>403</v>
      </c>
      <c r="H1037" t="s">
        <v>966</v>
      </c>
      <c r="I1037" t="s">
        <v>1182</v>
      </c>
      <c r="J1037" t="s">
        <v>862</v>
      </c>
      <c r="K1037" t="s">
        <v>422</v>
      </c>
      <c r="L1037" t="s">
        <v>961</v>
      </c>
      <c r="M1037" t="s">
        <v>444</v>
      </c>
    </row>
    <row r="1038" spans="1:13" hidden="1" x14ac:dyDescent="0.35">
      <c r="A1038" s="45">
        <v>46053</v>
      </c>
      <c r="B1038" t="s">
        <v>61</v>
      </c>
      <c r="C1038" t="s">
        <v>18</v>
      </c>
      <c r="D1038" t="s">
        <v>58</v>
      </c>
      <c r="E1038" t="s">
        <v>58</v>
      </c>
      <c r="F1038" t="s">
        <v>34</v>
      </c>
      <c r="G1038">
        <v>403</v>
      </c>
      <c r="H1038" t="s">
        <v>966</v>
      </c>
      <c r="I1038" s="38" t="s">
        <v>1183</v>
      </c>
      <c r="J1038" s="38" t="s">
        <v>1184</v>
      </c>
      <c r="K1038" t="s">
        <v>1185</v>
      </c>
      <c r="L1038" t="s">
        <v>1186</v>
      </c>
      <c r="M1038" t="s">
        <v>567</v>
      </c>
    </row>
    <row r="1039" spans="1:13" hidden="1" x14ac:dyDescent="0.35">
      <c r="A1039" s="45">
        <v>46053</v>
      </c>
      <c r="B1039" t="s">
        <v>61</v>
      </c>
      <c r="C1039" t="s">
        <v>48</v>
      </c>
      <c r="D1039" t="s">
        <v>58</v>
      </c>
      <c r="E1039" t="s">
        <v>58</v>
      </c>
      <c r="F1039" t="s">
        <v>34</v>
      </c>
      <c r="G1039">
        <v>403</v>
      </c>
      <c r="H1039" t="s">
        <v>966</v>
      </c>
      <c r="I1039" t="s">
        <v>1187</v>
      </c>
      <c r="J1039" t="s">
        <v>750</v>
      </c>
      <c r="K1039" t="s">
        <v>560</v>
      </c>
      <c r="L1039" t="s">
        <v>1188</v>
      </c>
      <c r="M1039" t="s">
        <v>422</v>
      </c>
    </row>
    <row r="1040" spans="1:13" hidden="1" x14ac:dyDescent="0.35">
      <c r="A1040" s="45">
        <v>46053</v>
      </c>
      <c r="B1040" t="s">
        <v>61</v>
      </c>
      <c r="C1040" t="s">
        <v>46</v>
      </c>
      <c r="D1040" t="s">
        <v>58</v>
      </c>
      <c r="E1040" t="s">
        <v>58</v>
      </c>
      <c r="F1040" t="s">
        <v>34</v>
      </c>
      <c r="G1040">
        <v>404</v>
      </c>
      <c r="H1040" t="s">
        <v>980</v>
      </c>
      <c r="I1040" s="38" t="s">
        <v>643</v>
      </c>
      <c r="J1040" s="38" t="s">
        <v>814</v>
      </c>
      <c r="K1040" s="38" t="s">
        <v>444</v>
      </c>
      <c r="L1040" t="s">
        <v>422</v>
      </c>
      <c r="M1040" t="s">
        <v>444</v>
      </c>
    </row>
    <row r="1041" spans="1:13" hidden="1" x14ac:dyDescent="0.35">
      <c r="A1041" s="45">
        <v>46053</v>
      </c>
      <c r="B1041" t="s">
        <v>61</v>
      </c>
      <c r="C1041" t="s">
        <v>47</v>
      </c>
      <c r="D1041" t="s">
        <v>58</v>
      </c>
      <c r="E1041" t="s">
        <v>58</v>
      </c>
      <c r="F1041" t="s">
        <v>34</v>
      </c>
      <c r="G1041">
        <v>404</v>
      </c>
      <c r="H1041" t="s">
        <v>980</v>
      </c>
      <c r="I1041" t="s">
        <v>422</v>
      </c>
      <c r="J1041" t="s">
        <v>422</v>
      </c>
      <c r="K1041" t="s">
        <v>422</v>
      </c>
      <c r="L1041" t="s">
        <v>444</v>
      </c>
      <c r="M1041" t="s">
        <v>444</v>
      </c>
    </row>
    <row r="1042" spans="1:13" hidden="1" x14ac:dyDescent="0.35">
      <c r="A1042" s="45">
        <v>46053</v>
      </c>
      <c r="B1042" t="s">
        <v>61</v>
      </c>
      <c r="C1042" t="s">
        <v>402</v>
      </c>
      <c r="D1042" t="s">
        <v>58</v>
      </c>
      <c r="E1042" t="s">
        <v>58</v>
      </c>
      <c r="F1042" t="s">
        <v>34</v>
      </c>
      <c r="G1042">
        <v>404</v>
      </c>
      <c r="H1042" t="s">
        <v>980</v>
      </c>
      <c r="I1042" t="s">
        <v>444</v>
      </c>
      <c r="J1042" t="s">
        <v>444</v>
      </c>
      <c r="K1042" t="s">
        <v>444</v>
      </c>
      <c r="L1042" t="s">
        <v>444</v>
      </c>
      <c r="M1042" t="s">
        <v>444</v>
      </c>
    </row>
    <row r="1043" spans="1:13" hidden="1" x14ac:dyDescent="0.35">
      <c r="A1043" s="45">
        <v>46053</v>
      </c>
      <c r="B1043" t="s">
        <v>61</v>
      </c>
      <c r="C1043" t="s">
        <v>26</v>
      </c>
      <c r="D1043" t="s">
        <v>58</v>
      </c>
      <c r="E1043" t="s">
        <v>58</v>
      </c>
      <c r="F1043" t="s">
        <v>34</v>
      </c>
      <c r="G1043">
        <v>404</v>
      </c>
      <c r="H1043" t="s">
        <v>980</v>
      </c>
      <c r="I1043" t="s">
        <v>422</v>
      </c>
      <c r="J1043" t="s">
        <v>422</v>
      </c>
      <c r="K1043" t="s">
        <v>444</v>
      </c>
      <c r="L1043" t="s">
        <v>444</v>
      </c>
      <c r="M1043" t="s">
        <v>444</v>
      </c>
    </row>
    <row r="1044" spans="1:13" hidden="1" x14ac:dyDescent="0.35">
      <c r="A1044" s="45">
        <v>46053</v>
      </c>
      <c r="B1044" t="s">
        <v>61</v>
      </c>
      <c r="C1044" t="s">
        <v>42</v>
      </c>
      <c r="D1044" t="s">
        <v>58</v>
      </c>
      <c r="E1044" t="s">
        <v>58</v>
      </c>
      <c r="F1044" t="s">
        <v>34</v>
      </c>
      <c r="G1044">
        <v>404</v>
      </c>
      <c r="H1044" t="s">
        <v>980</v>
      </c>
      <c r="I1044" t="s">
        <v>444</v>
      </c>
      <c r="J1044" t="s">
        <v>444</v>
      </c>
      <c r="K1044" t="s">
        <v>444</v>
      </c>
      <c r="L1044" t="s">
        <v>444</v>
      </c>
      <c r="M1044" t="s">
        <v>444</v>
      </c>
    </row>
    <row r="1045" spans="1:13" hidden="1" x14ac:dyDescent="0.35">
      <c r="A1045" s="45">
        <v>46053</v>
      </c>
      <c r="B1045" t="s">
        <v>61</v>
      </c>
      <c r="C1045" t="s">
        <v>18</v>
      </c>
      <c r="D1045" t="s">
        <v>58</v>
      </c>
      <c r="E1045" t="s">
        <v>58</v>
      </c>
      <c r="F1045" t="s">
        <v>34</v>
      </c>
      <c r="G1045">
        <v>404</v>
      </c>
      <c r="H1045" t="s">
        <v>980</v>
      </c>
      <c r="I1045" s="38" t="s">
        <v>643</v>
      </c>
      <c r="J1045" s="38" t="s">
        <v>643</v>
      </c>
      <c r="K1045" s="38" t="s">
        <v>422</v>
      </c>
      <c r="L1045" t="s">
        <v>422</v>
      </c>
      <c r="M1045" t="s">
        <v>422</v>
      </c>
    </row>
    <row r="1046" spans="1:13" hidden="1" x14ac:dyDescent="0.35">
      <c r="A1046" s="45">
        <v>46053</v>
      </c>
      <c r="B1046" t="s">
        <v>61</v>
      </c>
      <c r="C1046" t="s">
        <v>48</v>
      </c>
      <c r="D1046" t="s">
        <v>58</v>
      </c>
      <c r="E1046" t="s">
        <v>58</v>
      </c>
      <c r="F1046" t="s">
        <v>34</v>
      </c>
      <c r="G1046">
        <v>404</v>
      </c>
      <c r="H1046" t="s">
        <v>980</v>
      </c>
      <c r="I1046" t="s">
        <v>422</v>
      </c>
      <c r="J1046" t="s">
        <v>422</v>
      </c>
      <c r="K1046" t="s">
        <v>444</v>
      </c>
      <c r="L1046" t="s">
        <v>444</v>
      </c>
      <c r="M1046" t="s">
        <v>422</v>
      </c>
    </row>
    <row r="1047" spans="1:13" hidden="1" x14ac:dyDescent="0.35">
      <c r="A1047" s="45">
        <v>46053</v>
      </c>
      <c r="B1047" t="s">
        <v>61</v>
      </c>
      <c r="C1047" t="s">
        <v>46</v>
      </c>
      <c r="D1047" t="s">
        <v>58</v>
      </c>
      <c r="E1047" t="s">
        <v>58</v>
      </c>
      <c r="F1047" t="s">
        <v>34</v>
      </c>
      <c r="G1047">
        <v>405</v>
      </c>
      <c r="H1047" t="s">
        <v>981</v>
      </c>
      <c r="I1047" s="38" t="s">
        <v>438</v>
      </c>
      <c r="J1047" s="38" t="s">
        <v>438</v>
      </c>
      <c r="K1047" t="s">
        <v>422</v>
      </c>
      <c r="L1047" s="38" t="s">
        <v>422</v>
      </c>
      <c r="M1047" s="38" t="s">
        <v>444</v>
      </c>
    </row>
    <row r="1048" spans="1:13" hidden="1" x14ac:dyDescent="0.35">
      <c r="A1048" s="45">
        <v>46053</v>
      </c>
      <c r="B1048" t="s">
        <v>61</v>
      </c>
      <c r="C1048" t="s">
        <v>47</v>
      </c>
      <c r="D1048" t="s">
        <v>58</v>
      </c>
      <c r="E1048" t="s">
        <v>58</v>
      </c>
      <c r="F1048" t="s">
        <v>34</v>
      </c>
      <c r="G1048">
        <v>405</v>
      </c>
      <c r="H1048" t="s">
        <v>981</v>
      </c>
      <c r="I1048" t="s">
        <v>422</v>
      </c>
      <c r="J1048" t="s">
        <v>422</v>
      </c>
      <c r="K1048" t="s">
        <v>444</v>
      </c>
      <c r="L1048" t="s">
        <v>444</v>
      </c>
      <c r="M1048" t="s">
        <v>444</v>
      </c>
    </row>
    <row r="1049" spans="1:13" hidden="1" x14ac:dyDescent="0.35">
      <c r="A1049" s="45">
        <v>46053</v>
      </c>
      <c r="B1049" t="s">
        <v>61</v>
      </c>
      <c r="C1049" t="s">
        <v>402</v>
      </c>
      <c r="D1049" t="s">
        <v>58</v>
      </c>
      <c r="E1049" t="s">
        <v>58</v>
      </c>
      <c r="F1049" t="s">
        <v>34</v>
      </c>
      <c r="G1049">
        <v>405</v>
      </c>
      <c r="H1049" t="s">
        <v>981</v>
      </c>
      <c r="I1049" t="s">
        <v>444</v>
      </c>
      <c r="J1049" t="s">
        <v>444</v>
      </c>
      <c r="K1049" t="s">
        <v>444</v>
      </c>
      <c r="L1049" t="s">
        <v>444</v>
      </c>
      <c r="M1049" t="s">
        <v>444</v>
      </c>
    </row>
    <row r="1050" spans="1:13" hidden="1" x14ac:dyDescent="0.35">
      <c r="A1050" s="45">
        <v>46053</v>
      </c>
      <c r="B1050" t="s">
        <v>61</v>
      </c>
      <c r="C1050" t="s">
        <v>26</v>
      </c>
      <c r="D1050" t="s">
        <v>58</v>
      </c>
      <c r="E1050" t="s">
        <v>58</v>
      </c>
      <c r="F1050" t="s">
        <v>34</v>
      </c>
      <c r="G1050">
        <v>405</v>
      </c>
      <c r="H1050" t="s">
        <v>981</v>
      </c>
      <c r="I1050" s="38" t="s">
        <v>444</v>
      </c>
      <c r="J1050" s="38" t="s">
        <v>444</v>
      </c>
      <c r="K1050" t="s">
        <v>444</v>
      </c>
      <c r="L1050" t="s">
        <v>444</v>
      </c>
      <c r="M1050" t="s">
        <v>444</v>
      </c>
    </row>
    <row r="1051" spans="1:13" hidden="1" x14ac:dyDescent="0.35">
      <c r="A1051" s="45">
        <v>46053</v>
      </c>
      <c r="B1051" t="s">
        <v>61</v>
      </c>
      <c r="C1051" t="s">
        <v>42</v>
      </c>
      <c r="D1051" t="s">
        <v>58</v>
      </c>
      <c r="E1051" t="s">
        <v>58</v>
      </c>
      <c r="F1051" t="s">
        <v>34</v>
      </c>
      <c r="G1051">
        <v>405</v>
      </c>
      <c r="H1051" t="s">
        <v>981</v>
      </c>
      <c r="I1051" t="s">
        <v>422</v>
      </c>
      <c r="J1051" t="s">
        <v>422</v>
      </c>
      <c r="K1051" t="s">
        <v>444</v>
      </c>
      <c r="L1051" t="s">
        <v>422</v>
      </c>
      <c r="M1051" t="s">
        <v>444</v>
      </c>
    </row>
    <row r="1052" spans="1:13" hidden="1" x14ac:dyDescent="0.35">
      <c r="A1052" s="45">
        <v>46053</v>
      </c>
      <c r="B1052" t="s">
        <v>61</v>
      </c>
      <c r="C1052" t="s">
        <v>18</v>
      </c>
      <c r="D1052" t="s">
        <v>58</v>
      </c>
      <c r="E1052" t="s">
        <v>58</v>
      </c>
      <c r="F1052" t="s">
        <v>34</v>
      </c>
      <c r="G1052">
        <v>405</v>
      </c>
      <c r="H1052" t="s">
        <v>981</v>
      </c>
      <c r="I1052" s="38" t="s">
        <v>438</v>
      </c>
      <c r="J1052" s="38" t="s">
        <v>438</v>
      </c>
      <c r="K1052" t="s">
        <v>422</v>
      </c>
      <c r="L1052" s="38" t="s">
        <v>422</v>
      </c>
      <c r="M1052" s="38" t="s">
        <v>444</v>
      </c>
    </row>
    <row r="1053" spans="1:13" hidden="1" x14ac:dyDescent="0.35">
      <c r="A1053" s="45">
        <v>46053</v>
      </c>
      <c r="B1053" t="s">
        <v>61</v>
      </c>
      <c r="C1053" t="s">
        <v>48</v>
      </c>
      <c r="D1053" t="s">
        <v>58</v>
      </c>
      <c r="E1053" t="s">
        <v>58</v>
      </c>
      <c r="F1053" t="s">
        <v>34</v>
      </c>
      <c r="G1053">
        <v>405</v>
      </c>
      <c r="H1053" t="s">
        <v>981</v>
      </c>
      <c r="I1053" t="s">
        <v>496</v>
      </c>
      <c r="J1053" t="s">
        <v>620</v>
      </c>
      <c r="K1053" t="s">
        <v>444</v>
      </c>
      <c r="L1053" t="s">
        <v>444</v>
      </c>
      <c r="M1053" t="s">
        <v>444</v>
      </c>
    </row>
    <row r="1054" spans="1:13" hidden="1" x14ac:dyDescent="0.35">
      <c r="A1054" s="45">
        <v>46053</v>
      </c>
      <c r="B1054" t="s">
        <v>61</v>
      </c>
      <c r="C1054" t="s">
        <v>46</v>
      </c>
      <c r="D1054" t="s">
        <v>58</v>
      </c>
      <c r="E1054" t="s">
        <v>58</v>
      </c>
      <c r="F1054" t="s">
        <v>34</v>
      </c>
      <c r="G1054">
        <v>406</v>
      </c>
      <c r="H1054" t="s">
        <v>983</v>
      </c>
      <c r="I1054" t="s">
        <v>450</v>
      </c>
      <c r="J1054" t="s">
        <v>450</v>
      </c>
      <c r="K1054" t="s">
        <v>422</v>
      </c>
      <c r="L1054" t="s">
        <v>422</v>
      </c>
      <c r="M1054" t="s">
        <v>422</v>
      </c>
    </row>
    <row r="1055" spans="1:13" hidden="1" x14ac:dyDescent="0.35">
      <c r="A1055" s="45">
        <v>46053</v>
      </c>
      <c r="B1055" t="s">
        <v>61</v>
      </c>
      <c r="C1055" t="s">
        <v>47</v>
      </c>
      <c r="D1055" t="s">
        <v>58</v>
      </c>
      <c r="E1055" t="s">
        <v>58</v>
      </c>
      <c r="F1055" t="s">
        <v>34</v>
      </c>
      <c r="G1055">
        <v>406</v>
      </c>
      <c r="H1055" t="s">
        <v>983</v>
      </c>
      <c r="I1055" t="s">
        <v>444</v>
      </c>
      <c r="J1055" t="s">
        <v>444</v>
      </c>
      <c r="K1055" t="s">
        <v>444</v>
      </c>
      <c r="L1055" t="s">
        <v>444</v>
      </c>
      <c r="M1055" t="s">
        <v>444</v>
      </c>
    </row>
    <row r="1056" spans="1:13" hidden="1" x14ac:dyDescent="0.35">
      <c r="A1056" s="45">
        <v>46053</v>
      </c>
      <c r="B1056" t="s">
        <v>61</v>
      </c>
      <c r="C1056" t="s">
        <v>402</v>
      </c>
      <c r="D1056" t="s">
        <v>58</v>
      </c>
      <c r="E1056" t="s">
        <v>58</v>
      </c>
      <c r="F1056" t="s">
        <v>34</v>
      </c>
      <c r="G1056">
        <v>406</v>
      </c>
      <c r="H1056" t="s">
        <v>983</v>
      </c>
      <c r="I1056" t="s">
        <v>444</v>
      </c>
      <c r="J1056" t="s">
        <v>444</v>
      </c>
      <c r="K1056" t="s">
        <v>444</v>
      </c>
      <c r="L1056" t="s">
        <v>444</v>
      </c>
      <c r="M1056" t="s">
        <v>444</v>
      </c>
    </row>
    <row r="1057" spans="1:13" hidden="1" x14ac:dyDescent="0.35">
      <c r="A1057" s="45">
        <v>46053</v>
      </c>
      <c r="B1057" t="s">
        <v>61</v>
      </c>
      <c r="C1057" t="s">
        <v>26</v>
      </c>
      <c r="D1057" t="s">
        <v>58</v>
      </c>
      <c r="E1057" t="s">
        <v>58</v>
      </c>
      <c r="F1057" t="s">
        <v>34</v>
      </c>
      <c r="G1057">
        <v>406</v>
      </c>
      <c r="H1057" t="s">
        <v>983</v>
      </c>
      <c r="I1057" t="s">
        <v>444</v>
      </c>
      <c r="J1057" t="s">
        <v>444</v>
      </c>
      <c r="K1057" t="s">
        <v>444</v>
      </c>
      <c r="L1057" t="s">
        <v>444</v>
      </c>
      <c r="M1057" t="s">
        <v>444</v>
      </c>
    </row>
    <row r="1058" spans="1:13" hidden="1" x14ac:dyDescent="0.35">
      <c r="A1058" s="45">
        <v>46053</v>
      </c>
      <c r="B1058" t="s">
        <v>61</v>
      </c>
      <c r="C1058" t="s">
        <v>42</v>
      </c>
      <c r="D1058" t="s">
        <v>58</v>
      </c>
      <c r="E1058" t="s">
        <v>58</v>
      </c>
      <c r="F1058" t="s">
        <v>34</v>
      </c>
      <c r="G1058">
        <v>406</v>
      </c>
      <c r="H1058" t="s">
        <v>983</v>
      </c>
      <c r="I1058" t="s">
        <v>444</v>
      </c>
      <c r="J1058" t="s">
        <v>444</v>
      </c>
      <c r="K1058" t="s">
        <v>444</v>
      </c>
      <c r="L1058" t="s">
        <v>444</v>
      </c>
      <c r="M1058" t="s">
        <v>444</v>
      </c>
    </row>
    <row r="1059" spans="1:13" hidden="1" x14ac:dyDescent="0.35">
      <c r="A1059" s="45">
        <v>46053</v>
      </c>
      <c r="B1059" t="s">
        <v>61</v>
      </c>
      <c r="C1059" t="s">
        <v>18</v>
      </c>
      <c r="D1059" t="s">
        <v>58</v>
      </c>
      <c r="E1059" t="s">
        <v>58</v>
      </c>
      <c r="F1059" t="s">
        <v>34</v>
      </c>
      <c r="G1059">
        <v>406</v>
      </c>
      <c r="H1059" t="s">
        <v>983</v>
      </c>
      <c r="I1059" t="s">
        <v>450</v>
      </c>
      <c r="J1059" t="s">
        <v>450</v>
      </c>
      <c r="K1059" t="s">
        <v>422</v>
      </c>
      <c r="L1059" t="s">
        <v>422</v>
      </c>
      <c r="M1059" t="s">
        <v>422</v>
      </c>
    </row>
    <row r="1060" spans="1:13" hidden="1" x14ac:dyDescent="0.35">
      <c r="A1060" s="45">
        <v>46053</v>
      </c>
      <c r="B1060" t="s">
        <v>61</v>
      </c>
      <c r="C1060" t="s">
        <v>48</v>
      </c>
      <c r="D1060" t="s">
        <v>58</v>
      </c>
      <c r="E1060" t="s">
        <v>58</v>
      </c>
      <c r="F1060" t="s">
        <v>34</v>
      </c>
      <c r="G1060">
        <v>406</v>
      </c>
      <c r="H1060" t="s">
        <v>983</v>
      </c>
      <c r="I1060" t="s">
        <v>444</v>
      </c>
      <c r="J1060" t="s">
        <v>444</v>
      </c>
      <c r="K1060" t="s">
        <v>444</v>
      </c>
      <c r="L1060" t="s">
        <v>444</v>
      </c>
      <c r="M1060" t="s">
        <v>444</v>
      </c>
    </row>
    <row r="1061" spans="1:13" hidden="1" x14ac:dyDescent="0.35">
      <c r="A1061" s="45">
        <v>46053</v>
      </c>
      <c r="B1061" t="s">
        <v>61</v>
      </c>
      <c r="C1061" t="s">
        <v>46</v>
      </c>
      <c r="D1061" t="s">
        <v>58</v>
      </c>
      <c r="E1061" t="s">
        <v>58</v>
      </c>
      <c r="F1061" t="s">
        <v>34</v>
      </c>
      <c r="G1061">
        <v>407</v>
      </c>
      <c r="H1061" t="s">
        <v>984</v>
      </c>
      <c r="I1061" s="38" t="s">
        <v>643</v>
      </c>
      <c r="J1061" s="38" t="s">
        <v>643</v>
      </c>
      <c r="K1061" t="s">
        <v>644</v>
      </c>
      <c r="L1061" t="s">
        <v>422</v>
      </c>
      <c r="M1061" t="s">
        <v>444</v>
      </c>
    </row>
    <row r="1062" spans="1:13" hidden="1" x14ac:dyDescent="0.35">
      <c r="A1062" s="45">
        <v>46053</v>
      </c>
      <c r="B1062" t="s">
        <v>61</v>
      </c>
      <c r="C1062" t="s">
        <v>47</v>
      </c>
      <c r="D1062" t="s">
        <v>58</v>
      </c>
      <c r="E1062" t="s">
        <v>58</v>
      </c>
      <c r="F1062" t="s">
        <v>34</v>
      </c>
      <c r="G1062">
        <v>407</v>
      </c>
      <c r="H1062" t="s">
        <v>984</v>
      </c>
      <c r="I1062" s="38" t="s">
        <v>422</v>
      </c>
      <c r="J1062" s="38" t="s">
        <v>444</v>
      </c>
      <c r="K1062" t="s">
        <v>444</v>
      </c>
      <c r="L1062" t="s">
        <v>422</v>
      </c>
      <c r="M1062" t="s">
        <v>444</v>
      </c>
    </row>
    <row r="1063" spans="1:13" hidden="1" x14ac:dyDescent="0.35">
      <c r="A1063" s="45">
        <v>46053</v>
      </c>
      <c r="B1063" t="s">
        <v>61</v>
      </c>
      <c r="C1063" t="s">
        <v>402</v>
      </c>
      <c r="D1063" t="s">
        <v>58</v>
      </c>
      <c r="E1063" t="s">
        <v>58</v>
      </c>
      <c r="F1063" t="s">
        <v>34</v>
      </c>
      <c r="G1063">
        <v>407</v>
      </c>
      <c r="H1063" t="s">
        <v>984</v>
      </c>
      <c r="I1063" s="38" t="s">
        <v>422</v>
      </c>
      <c r="J1063" s="38" t="s">
        <v>422</v>
      </c>
      <c r="K1063" t="s">
        <v>444</v>
      </c>
      <c r="L1063" t="s">
        <v>444</v>
      </c>
      <c r="M1063" t="s">
        <v>444</v>
      </c>
    </row>
    <row r="1064" spans="1:13" hidden="1" x14ac:dyDescent="0.35">
      <c r="A1064" s="45">
        <v>46053</v>
      </c>
      <c r="B1064" t="s">
        <v>61</v>
      </c>
      <c r="C1064" t="s">
        <v>26</v>
      </c>
      <c r="D1064" t="s">
        <v>58</v>
      </c>
      <c r="E1064" t="s">
        <v>58</v>
      </c>
      <c r="F1064" t="s">
        <v>34</v>
      </c>
      <c r="G1064">
        <v>407</v>
      </c>
      <c r="H1064" t="s">
        <v>984</v>
      </c>
      <c r="I1064" s="38" t="s">
        <v>422</v>
      </c>
      <c r="J1064" s="38" t="s">
        <v>422</v>
      </c>
      <c r="K1064" t="s">
        <v>422</v>
      </c>
      <c r="L1064" t="s">
        <v>422</v>
      </c>
      <c r="M1064" t="s">
        <v>444</v>
      </c>
    </row>
    <row r="1065" spans="1:13" hidden="1" x14ac:dyDescent="0.35">
      <c r="A1065" s="45">
        <v>46053</v>
      </c>
      <c r="B1065" t="s">
        <v>61</v>
      </c>
      <c r="C1065" t="s">
        <v>42</v>
      </c>
      <c r="D1065" t="s">
        <v>58</v>
      </c>
      <c r="E1065" t="s">
        <v>58</v>
      </c>
      <c r="F1065" t="s">
        <v>34</v>
      </c>
      <c r="G1065">
        <v>407</v>
      </c>
      <c r="H1065" t="s">
        <v>984</v>
      </c>
      <c r="I1065" s="38" t="s">
        <v>422</v>
      </c>
      <c r="J1065" s="38" t="s">
        <v>444</v>
      </c>
      <c r="K1065" t="s">
        <v>422</v>
      </c>
      <c r="L1065" t="s">
        <v>422</v>
      </c>
      <c r="M1065" t="s">
        <v>444</v>
      </c>
    </row>
    <row r="1066" spans="1:13" hidden="1" x14ac:dyDescent="0.35">
      <c r="A1066" s="45">
        <v>46053</v>
      </c>
      <c r="B1066" t="s">
        <v>61</v>
      </c>
      <c r="C1066" t="s">
        <v>18</v>
      </c>
      <c r="D1066" t="s">
        <v>58</v>
      </c>
      <c r="E1066" t="s">
        <v>58</v>
      </c>
      <c r="F1066" t="s">
        <v>34</v>
      </c>
      <c r="G1066">
        <v>407</v>
      </c>
      <c r="H1066" t="s">
        <v>984</v>
      </c>
      <c r="I1066" s="38" t="s">
        <v>643</v>
      </c>
      <c r="J1066" s="38" t="s">
        <v>450</v>
      </c>
      <c r="K1066" t="s">
        <v>687</v>
      </c>
      <c r="L1066" t="s">
        <v>422</v>
      </c>
      <c r="M1066" t="s">
        <v>444</v>
      </c>
    </row>
    <row r="1067" spans="1:13" hidden="1" x14ac:dyDescent="0.35">
      <c r="A1067" s="45">
        <v>46053</v>
      </c>
      <c r="B1067" t="s">
        <v>61</v>
      </c>
      <c r="C1067" t="s">
        <v>48</v>
      </c>
      <c r="D1067" t="s">
        <v>58</v>
      </c>
      <c r="E1067" t="s">
        <v>58</v>
      </c>
      <c r="F1067" t="s">
        <v>34</v>
      </c>
      <c r="G1067">
        <v>407</v>
      </c>
      <c r="H1067" t="s">
        <v>984</v>
      </c>
      <c r="I1067" s="38" t="s">
        <v>422</v>
      </c>
      <c r="J1067" s="38" t="s">
        <v>422</v>
      </c>
      <c r="K1067" t="s">
        <v>444</v>
      </c>
      <c r="L1067" t="s">
        <v>444</v>
      </c>
      <c r="M1067" t="s">
        <v>444</v>
      </c>
    </row>
    <row r="1068" spans="1:13" hidden="1" x14ac:dyDescent="0.35">
      <c r="A1068" s="45">
        <v>46053</v>
      </c>
      <c r="B1068" t="s">
        <v>61</v>
      </c>
      <c r="C1068" t="s">
        <v>46</v>
      </c>
      <c r="D1068" t="s">
        <v>58</v>
      </c>
      <c r="E1068" t="s">
        <v>58</v>
      </c>
      <c r="F1068" t="s">
        <v>34</v>
      </c>
      <c r="G1068">
        <v>408</v>
      </c>
      <c r="H1068" t="s">
        <v>80</v>
      </c>
      <c r="I1068" s="38" t="s">
        <v>450</v>
      </c>
      <c r="J1068" s="38" t="s">
        <v>450</v>
      </c>
      <c r="K1068" t="s">
        <v>422</v>
      </c>
      <c r="L1068" t="s">
        <v>444</v>
      </c>
      <c r="M1068" t="s">
        <v>444</v>
      </c>
    </row>
    <row r="1069" spans="1:13" hidden="1" x14ac:dyDescent="0.35">
      <c r="A1069" s="45">
        <v>46053</v>
      </c>
      <c r="B1069" t="s">
        <v>61</v>
      </c>
      <c r="C1069" t="s">
        <v>47</v>
      </c>
      <c r="D1069" t="s">
        <v>58</v>
      </c>
      <c r="E1069" t="s">
        <v>58</v>
      </c>
      <c r="F1069" t="s">
        <v>34</v>
      </c>
      <c r="G1069">
        <v>408</v>
      </c>
      <c r="H1069" t="s">
        <v>80</v>
      </c>
      <c r="I1069" s="38" t="s">
        <v>444</v>
      </c>
      <c r="J1069" s="38" t="s">
        <v>444</v>
      </c>
      <c r="K1069" t="s">
        <v>444</v>
      </c>
      <c r="L1069" t="s">
        <v>444</v>
      </c>
      <c r="M1069" t="s">
        <v>444</v>
      </c>
    </row>
    <row r="1070" spans="1:13" hidden="1" x14ac:dyDescent="0.35">
      <c r="A1070" s="45">
        <v>46053</v>
      </c>
      <c r="B1070" t="s">
        <v>61</v>
      </c>
      <c r="C1070" t="s">
        <v>402</v>
      </c>
      <c r="D1070" t="s">
        <v>58</v>
      </c>
      <c r="E1070" t="s">
        <v>58</v>
      </c>
      <c r="F1070" t="s">
        <v>34</v>
      </c>
      <c r="G1070">
        <v>408</v>
      </c>
      <c r="H1070" t="s">
        <v>80</v>
      </c>
      <c r="I1070" s="38" t="s">
        <v>444</v>
      </c>
      <c r="J1070" s="38" t="s">
        <v>444</v>
      </c>
      <c r="K1070" t="s">
        <v>444</v>
      </c>
      <c r="L1070" t="s">
        <v>444</v>
      </c>
      <c r="M1070" t="s">
        <v>444</v>
      </c>
    </row>
    <row r="1071" spans="1:13" hidden="1" x14ac:dyDescent="0.35">
      <c r="A1071" s="45">
        <v>46053</v>
      </c>
      <c r="B1071" t="s">
        <v>61</v>
      </c>
      <c r="C1071" t="s">
        <v>26</v>
      </c>
      <c r="D1071" t="s">
        <v>58</v>
      </c>
      <c r="E1071" t="s">
        <v>58</v>
      </c>
      <c r="F1071" t="s">
        <v>34</v>
      </c>
      <c r="G1071">
        <v>408</v>
      </c>
      <c r="H1071" t="s">
        <v>80</v>
      </c>
      <c r="I1071" s="38" t="s">
        <v>422</v>
      </c>
      <c r="J1071" s="38" t="s">
        <v>422</v>
      </c>
      <c r="K1071" t="s">
        <v>444</v>
      </c>
      <c r="L1071" t="s">
        <v>444</v>
      </c>
      <c r="M1071" t="s">
        <v>444</v>
      </c>
    </row>
    <row r="1072" spans="1:13" hidden="1" x14ac:dyDescent="0.35">
      <c r="A1072" s="45">
        <v>46053</v>
      </c>
      <c r="B1072" t="s">
        <v>61</v>
      </c>
      <c r="C1072" t="s">
        <v>42</v>
      </c>
      <c r="D1072" t="s">
        <v>58</v>
      </c>
      <c r="E1072" t="s">
        <v>58</v>
      </c>
      <c r="F1072" t="s">
        <v>34</v>
      </c>
      <c r="G1072">
        <v>408</v>
      </c>
      <c r="H1072" t="s">
        <v>80</v>
      </c>
      <c r="I1072" s="38" t="s">
        <v>422</v>
      </c>
      <c r="J1072" s="38" t="s">
        <v>422</v>
      </c>
      <c r="K1072" t="s">
        <v>444</v>
      </c>
      <c r="L1072" t="s">
        <v>444</v>
      </c>
      <c r="M1072" t="s">
        <v>444</v>
      </c>
    </row>
    <row r="1073" spans="1:13" hidden="1" x14ac:dyDescent="0.35">
      <c r="A1073" s="45">
        <v>46053</v>
      </c>
      <c r="B1073" t="s">
        <v>61</v>
      </c>
      <c r="C1073" t="s">
        <v>18</v>
      </c>
      <c r="D1073" t="s">
        <v>58</v>
      </c>
      <c r="E1073" t="s">
        <v>58</v>
      </c>
      <c r="F1073" t="s">
        <v>34</v>
      </c>
      <c r="G1073">
        <v>408</v>
      </c>
      <c r="H1073" t="s">
        <v>80</v>
      </c>
      <c r="I1073" s="38" t="s">
        <v>450</v>
      </c>
      <c r="J1073" s="38" t="s">
        <v>450</v>
      </c>
      <c r="K1073" t="s">
        <v>422</v>
      </c>
      <c r="L1073" t="s">
        <v>444</v>
      </c>
      <c r="M1073" t="s">
        <v>444</v>
      </c>
    </row>
    <row r="1074" spans="1:13" hidden="1" x14ac:dyDescent="0.35">
      <c r="A1074" s="45">
        <v>46053</v>
      </c>
      <c r="B1074" t="s">
        <v>61</v>
      </c>
      <c r="C1074" t="s">
        <v>48</v>
      </c>
      <c r="D1074" t="s">
        <v>58</v>
      </c>
      <c r="E1074" t="s">
        <v>58</v>
      </c>
      <c r="F1074" t="s">
        <v>34</v>
      </c>
      <c r="G1074">
        <v>408</v>
      </c>
      <c r="H1074" t="s">
        <v>80</v>
      </c>
      <c r="I1074" s="38" t="s">
        <v>444</v>
      </c>
      <c r="J1074" s="38" t="s">
        <v>444</v>
      </c>
      <c r="K1074" t="s">
        <v>444</v>
      </c>
      <c r="L1074" t="s">
        <v>444</v>
      </c>
      <c r="M1074" t="s">
        <v>444</v>
      </c>
    </row>
    <row r="1075" spans="1:13" hidden="1" x14ac:dyDescent="0.35">
      <c r="A1075" s="45">
        <v>46053</v>
      </c>
      <c r="B1075" t="s">
        <v>61</v>
      </c>
      <c r="C1075" t="s">
        <v>46</v>
      </c>
      <c r="D1075" t="s">
        <v>58</v>
      </c>
      <c r="E1075" t="s">
        <v>58</v>
      </c>
      <c r="F1075" t="s">
        <v>34</v>
      </c>
      <c r="G1075">
        <v>409</v>
      </c>
      <c r="H1075" t="s">
        <v>26</v>
      </c>
      <c r="I1075" s="38" t="s">
        <v>443</v>
      </c>
      <c r="J1075" t="s">
        <v>443</v>
      </c>
      <c r="K1075" t="s">
        <v>422</v>
      </c>
      <c r="L1075" s="37" t="s">
        <v>438</v>
      </c>
      <c r="M1075" t="s">
        <v>932</v>
      </c>
    </row>
    <row r="1076" spans="1:13" hidden="1" x14ac:dyDescent="0.35">
      <c r="A1076" s="45">
        <v>46053</v>
      </c>
      <c r="B1076" t="s">
        <v>61</v>
      </c>
      <c r="C1076" t="s">
        <v>47</v>
      </c>
      <c r="D1076" t="s">
        <v>58</v>
      </c>
      <c r="E1076" t="s">
        <v>58</v>
      </c>
      <c r="F1076" t="s">
        <v>34</v>
      </c>
      <c r="G1076">
        <v>409</v>
      </c>
      <c r="H1076" t="s">
        <v>26</v>
      </c>
      <c r="I1076" s="38" t="s">
        <v>422</v>
      </c>
      <c r="J1076" t="s">
        <v>422</v>
      </c>
      <c r="K1076" t="s">
        <v>444</v>
      </c>
      <c r="L1076" s="37" t="s">
        <v>422</v>
      </c>
      <c r="M1076" t="s">
        <v>422</v>
      </c>
    </row>
    <row r="1077" spans="1:13" hidden="1" x14ac:dyDescent="0.35">
      <c r="A1077" s="45">
        <v>46053</v>
      </c>
      <c r="B1077" t="s">
        <v>61</v>
      </c>
      <c r="C1077" t="s">
        <v>402</v>
      </c>
      <c r="D1077" t="s">
        <v>58</v>
      </c>
      <c r="E1077" t="s">
        <v>58</v>
      </c>
      <c r="F1077" t="s">
        <v>34</v>
      </c>
      <c r="G1077">
        <v>409</v>
      </c>
      <c r="H1077" t="s">
        <v>26</v>
      </c>
      <c r="I1077" s="38" t="s">
        <v>422</v>
      </c>
      <c r="J1077" t="s">
        <v>422</v>
      </c>
      <c r="K1077" t="s">
        <v>444</v>
      </c>
      <c r="L1077" s="37" t="s">
        <v>422</v>
      </c>
      <c r="M1077" t="s">
        <v>444</v>
      </c>
    </row>
    <row r="1078" spans="1:13" hidden="1" x14ac:dyDescent="0.35">
      <c r="A1078" s="45">
        <v>46053</v>
      </c>
      <c r="B1078" t="s">
        <v>61</v>
      </c>
      <c r="C1078" t="s">
        <v>26</v>
      </c>
      <c r="D1078" t="s">
        <v>58</v>
      </c>
      <c r="E1078" t="s">
        <v>58</v>
      </c>
      <c r="F1078" t="s">
        <v>34</v>
      </c>
      <c r="G1078">
        <v>409</v>
      </c>
      <c r="H1078" t="s">
        <v>26</v>
      </c>
      <c r="I1078" s="38" t="s">
        <v>1094</v>
      </c>
      <c r="J1078" t="s">
        <v>422</v>
      </c>
      <c r="K1078" t="s">
        <v>444</v>
      </c>
      <c r="L1078" s="37" t="s">
        <v>422</v>
      </c>
      <c r="M1078" t="s">
        <v>422</v>
      </c>
    </row>
    <row r="1079" spans="1:13" hidden="1" x14ac:dyDescent="0.35">
      <c r="A1079" s="45">
        <v>46053</v>
      </c>
      <c r="B1079" t="s">
        <v>61</v>
      </c>
      <c r="C1079" t="s">
        <v>42</v>
      </c>
      <c r="D1079" t="s">
        <v>58</v>
      </c>
      <c r="E1079" t="s">
        <v>58</v>
      </c>
      <c r="F1079" t="s">
        <v>34</v>
      </c>
      <c r="G1079">
        <v>409</v>
      </c>
      <c r="H1079" t="s">
        <v>26</v>
      </c>
      <c r="I1079" s="38" t="s">
        <v>422</v>
      </c>
      <c r="J1079" t="s">
        <v>422</v>
      </c>
      <c r="K1079" t="s">
        <v>444</v>
      </c>
      <c r="L1079" s="37" t="s">
        <v>444</v>
      </c>
      <c r="M1079" t="s">
        <v>444</v>
      </c>
    </row>
    <row r="1080" spans="1:13" hidden="1" x14ac:dyDescent="0.35">
      <c r="A1080" s="45">
        <v>46053</v>
      </c>
      <c r="B1080" t="s">
        <v>61</v>
      </c>
      <c r="C1080" t="s">
        <v>18</v>
      </c>
      <c r="D1080" t="s">
        <v>58</v>
      </c>
      <c r="E1080" t="s">
        <v>58</v>
      </c>
      <c r="F1080" t="s">
        <v>34</v>
      </c>
      <c r="G1080">
        <v>409</v>
      </c>
      <c r="H1080" t="s">
        <v>26</v>
      </c>
      <c r="I1080" s="38" t="s">
        <v>443</v>
      </c>
      <c r="J1080" t="s">
        <v>438</v>
      </c>
      <c r="K1080" t="s">
        <v>422</v>
      </c>
      <c r="L1080" s="37" t="s">
        <v>438</v>
      </c>
      <c r="M1080" t="s">
        <v>651</v>
      </c>
    </row>
    <row r="1081" spans="1:13" hidden="1" x14ac:dyDescent="0.35">
      <c r="A1081" s="45">
        <v>46053</v>
      </c>
      <c r="B1081" t="s">
        <v>61</v>
      </c>
      <c r="C1081" t="s">
        <v>48</v>
      </c>
      <c r="D1081" t="s">
        <v>58</v>
      </c>
      <c r="E1081" t="s">
        <v>58</v>
      </c>
      <c r="F1081" t="s">
        <v>34</v>
      </c>
      <c r="G1081">
        <v>409</v>
      </c>
      <c r="H1081" t="s">
        <v>26</v>
      </c>
      <c r="I1081" s="38" t="s">
        <v>443</v>
      </c>
      <c r="J1081" t="s">
        <v>422</v>
      </c>
      <c r="K1081" t="s">
        <v>444</v>
      </c>
      <c r="L1081" s="37" t="s">
        <v>444</v>
      </c>
      <c r="M1081" t="s">
        <v>422</v>
      </c>
    </row>
    <row r="1082" spans="1:13" hidden="1" x14ac:dyDescent="0.35">
      <c r="A1082" s="45">
        <v>46053</v>
      </c>
      <c r="B1082" t="s">
        <v>61</v>
      </c>
      <c r="C1082" t="s">
        <v>46</v>
      </c>
      <c r="D1082" t="s">
        <v>58</v>
      </c>
      <c r="E1082" t="s">
        <v>58</v>
      </c>
      <c r="F1082" t="s">
        <v>34</v>
      </c>
      <c r="G1082">
        <v>999</v>
      </c>
      <c r="H1082" t="s">
        <v>27</v>
      </c>
      <c r="I1082" s="38" t="s">
        <v>1189</v>
      </c>
      <c r="J1082" t="s">
        <v>1190</v>
      </c>
      <c r="K1082" s="37" t="s">
        <v>1191</v>
      </c>
      <c r="L1082" t="s">
        <v>1192</v>
      </c>
      <c r="M1082" t="s">
        <v>669</v>
      </c>
    </row>
    <row r="1083" spans="1:13" hidden="1" x14ac:dyDescent="0.35">
      <c r="A1083" s="45">
        <v>46053</v>
      </c>
      <c r="B1083" t="s">
        <v>61</v>
      </c>
      <c r="C1083" t="s">
        <v>47</v>
      </c>
      <c r="D1083" t="s">
        <v>58</v>
      </c>
      <c r="E1083" t="s">
        <v>58</v>
      </c>
      <c r="F1083" t="s">
        <v>34</v>
      </c>
      <c r="G1083">
        <v>999</v>
      </c>
      <c r="H1083" t="s">
        <v>27</v>
      </c>
      <c r="I1083" s="38" t="s">
        <v>1193</v>
      </c>
      <c r="J1083" t="s">
        <v>1052</v>
      </c>
      <c r="K1083" s="38" t="s">
        <v>473</v>
      </c>
      <c r="L1083" t="s">
        <v>779</v>
      </c>
      <c r="M1083" t="s">
        <v>422</v>
      </c>
    </row>
    <row r="1084" spans="1:13" hidden="1" x14ac:dyDescent="0.35">
      <c r="A1084" s="45">
        <v>46053</v>
      </c>
      <c r="B1084" t="s">
        <v>61</v>
      </c>
      <c r="C1084" t="s">
        <v>402</v>
      </c>
      <c r="D1084" t="s">
        <v>58</v>
      </c>
      <c r="E1084" t="s">
        <v>58</v>
      </c>
      <c r="F1084" t="s">
        <v>34</v>
      </c>
      <c r="G1084">
        <v>999</v>
      </c>
      <c r="H1084" t="s">
        <v>27</v>
      </c>
      <c r="I1084" s="38" t="s">
        <v>1194</v>
      </c>
      <c r="J1084" t="s">
        <v>775</v>
      </c>
      <c r="K1084" s="38" t="s">
        <v>780</v>
      </c>
      <c r="L1084" t="s">
        <v>473</v>
      </c>
      <c r="M1084" t="s">
        <v>444</v>
      </c>
    </row>
    <row r="1085" spans="1:13" hidden="1" x14ac:dyDescent="0.35">
      <c r="A1085" s="45">
        <v>46053</v>
      </c>
      <c r="B1085" t="s">
        <v>61</v>
      </c>
      <c r="C1085" t="s">
        <v>26</v>
      </c>
      <c r="D1085" t="s">
        <v>58</v>
      </c>
      <c r="E1085" t="s">
        <v>58</v>
      </c>
      <c r="F1085" t="s">
        <v>34</v>
      </c>
      <c r="G1085">
        <v>999</v>
      </c>
      <c r="H1085" t="s">
        <v>27</v>
      </c>
      <c r="I1085" t="s">
        <v>1105</v>
      </c>
      <c r="J1085" t="s">
        <v>1195</v>
      </c>
      <c r="K1085" s="37" t="s">
        <v>422</v>
      </c>
      <c r="L1085" t="s">
        <v>422</v>
      </c>
      <c r="M1085" t="s">
        <v>422</v>
      </c>
    </row>
    <row r="1086" spans="1:13" hidden="1" x14ac:dyDescent="0.35">
      <c r="A1086" s="45">
        <v>46053</v>
      </c>
      <c r="B1086" t="s">
        <v>61</v>
      </c>
      <c r="C1086" t="s">
        <v>42</v>
      </c>
      <c r="D1086" t="s">
        <v>58</v>
      </c>
      <c r="E1086" t="s">
        <v>58</v>
      </c>
      <c r="F1086" t="s">
        <v>34</v>
      </c>
      <c r="G1086">
        <v>999</v>
      </c>
      <c r="H1086" t="s">
        <v>27</v>
      </c>
      <c r="I1086" s="38" t="s">
        <v>1196</v>
      </c>
      <c r="J1086" t="s">
        <v>1197</v>
      </c>
      <c r="K1086" s="37" t="s">
        <v>539</v>
      </c>
      <c r="L1086" t="s">
        <v>1010</v>
      </c>
      <c r="M1086" t="s">
        <v>422</v>
      </c>
    </row>
    <row r="1087" spans="1:13" hidden="1" x14ac:dyDescent="0.35">
      <c r="A1087" s="45">
        <v>46053</v>
      </c>
      <c r="B1087" t="s">
        <v>61</v>
      </c>
      <c r="C1087" t="s">
        <v>18</v>
      </c>
      <c r="D1087" t="s">
        <v>58</v>
      </c>
      <c r="E1087" t="s">
        <v>58</v>
      </c>
      <c r="F1087" t="s">
        <v>34</v>
      </c>
      <c r="G1087">
        <v>999</v>
      </c>
      <c r="H1087" t="s">
        <v>27</v>
      </c>
      <c r="I1087" s="38" t="s">
        <v>1198</v>
      </c>
      <c r="J1087" t="s">
        <v>1199</v>
      </c>
      <c r="K1087" s="38" t="s">
        <v>1053</v>
      </c>
      <c r="L1087" t="s">
        <v>1200</v>
      </c>
      <c r="M1087" t="s">
        <v>1010</v>
      </c>
    </row>
    <row r="1088" spans="1:13" hidden="1" x14ac:dyDescent="0.35">
      <c r="A1088" s="45">
        <v>46053</v>
      </c>
      <c r="B1088" t="s">
        <v>61</v>
      </c>
      <c r="C1088" t="s">
        <v>48</v>
      </c>
      <c r="D1088" t="s">
        <v>58</v>
      </c>
      <c r="E1088" t="s">
        <v>58</v>
      </c>
      <c r="F1088" t="s">
        <v>34</v>
      </c>
      <c r="G1088">
        <v>999</v>
      </c>
      <c r="H1088" t="s">
        <v>27</v>
      </c>
      <c r="I1088" s="38" t="s">
        <v>1201</v>
      </c>
      <c r="J1088" t="s">
        <v>1202</v>
      </c>
      <c r="K1088" s="38" t="s">
        <v>539</v>
      </c>
      <c r="L1088" t="s">
        <v>609</v>
      </c>
      <c r="M1088" t="s">
        <v>422</v>
      </c>
    </row>
    <row r="1089" spans="1:13" hidden="1" x14ac:dyDescent="0.35">
      <c r="A1089" s="45">
        <v>46053</v>
      </c>
      <c r="B1089" t="s">
        <v>72</v>
      </c>
      <c r="C1089" t="s">
        <v>402</v>
      </c>
      <c r="D1089" t="s">
        <v>58</v>
      </c>
      <c r="E1089" t="s">
        <v>58</v>
      </c>
      <c r="F1089" t="s">
        <v>392</v>
      </c>
      <c r="G1089" t="s">
        <v>812</v>
      </c>
      <c r="H1089" t="s">
        <v>812</v>
      </c>
      <c r="I1089" s="38" t="s">
        <v>444</v>
      </c>
      <c r="J1089" t="s">
        <v>444</v>
      </c>
      <c r="K1089" s="37" t="s">
        <v>444</v>
      </c>
      <c r="L1089" t="s">
        <v>444</v>
      </c>
      <c r="M1089" t="s">
        <v>444</v>
      </c>
    </row>
    <row r="1090" spans="1:13" hidden="1" x14ac:dyDescent="0.35">
      <c r="A1090" s="45">
        <v>46053</v>
      </c>
      <c r="B1090" t="s">
        <v>72</v>
      </c>
      <c r="C1090" t="s">
        <v>46</v>
      </c>
      <c r="D1090" t="s">
        <v>58</v>
      </c>
      <c r="E1090" t="s">
        <v>58</v>
      </c>
      <c r="F1090" t="s">
        <v>392</v>
      </c>
      <c r="G1090">
        <v>501</v>
      </c>
      <c r="H1090" t="s">
        <v>74</v>
      </c>
      <c r="I1090" s="38" t="s">
        <v>947</v>
      </c>
      <c r="J1090" t="s">
        <v>1203</v>
      </c>
      <c r="K1090" s="38" t="s">
        <v>444</v>
      </c>
      <c r="L1090" t="s">
        <v>444</v>
      </c>
      <c r="M1090" t="s">
        <v>444</v>
      </c>
    </row>
    <row r="1091" spans="1:13" hidden="1" x14ac:dyDescent="0.35">
      <c r="A1091" s="45">
        <v>46053</v>
      </c>
      <c r="B1091" t="s">
        <v>72</v>
      </c>
      <c r="C1091" t="s">
        <v>47</v>
      </c>
      <c r="D1091" t="s">
        <v>58</v>
      </c>
      <c r="E1091" t="s">
        <v>58</v>
      </c>
      <c r="F1091" t="s">
        <v>392</v>
      </c>
      <c r="G1091">
        <v>501</v>
      </c>
      <c r="H1091" t="s">
        <v>74</v>
      </c>
      <c r="I1091" s="38" t="s">
        <v>1204</v>
      </c>
      <c r="J1091" t="s">
        <v>1205</v>
      </c>
      <c r="K1091" s="38" t="s">
        <v>444</v>
      </c>
      <c r="L1091" t="s">
        <v>444</v>
      </c>
      <c r="M1091" t="s">
        <v>444</v>
      </c>
    </row>
    <row r="1092" spans="1:13" hidden="1" x14ac:dyDescent="0.35">
      <c r="A1092" s="45">
        <v>46053</v>
      </c>
      <c r="B1092" t="s">
        <v>72</v>
      </c>
      <c r="C1092" t="s">
        <v>402</v>
      </c>
      <c r="D1092" t="s">
        <v>58</v>
      </c>
      <c r="E1092" t="s">
        <v>58</v>
      </c>
      <c r="F1092" t="s">
        <v>392</v>
      </c>
      <c r="G1092">
        <v>501</v>
      </c>
      <c r="H1092" t="s">
        <v>74</v>
      </c>
      <c r="I1092" s="38" t="s">
        <v>916</v>
      </c>
      <c r="J1092" t="s">
        <v>1206</v>
      </c>
      <c r="K1092" s="37" t="s">
        <v>444</v>
      </c>
      <c r="L1092" t="s">
        <v>444</v>
      </c>
      <c r="M1092" t="s">
        <v>444</v>
      </c>
    </row>
    <row r="1093" spans="1:13" hidden="1" x14ac:dyDescent="0.35">
      <c r="A1093" s="45">
        <v>46053</v>
      </c>
      <c r="B1093" t="s">
        <v>72</v>
      </c>
      <c r="C1093" t="s">
        <v>26</v>
      </c>
      <c r="D1093" t="s">
        <v>58</v>
      </c>
      <c r="E1093" t="s">
        <v>58</v>
      </c>
      <c r="F1093" t="s">
        <v>392</v>
      </c>
      <c r="G1093">
        <v>501</v>
      </c>
      <c r="H1093" t="s">
        <v>74</v>
      </c>
      <c r="I1093" s="38" t="s">
        <v>1207</v>
      </c>
      <c r="J1093" t="s">
        <v>1028</v>
      </c>
      <c r="K1093" s="37" t="s">
        <v>444</v>
      </c>
      <c r="L1093" t="s">
        <v>444</v>
      </c>
      <c r="M1093" t="s">
        <v>444</v>
      </c>
    </row>
    <row r="1094" spans="1:13" hidden="1" x14ac:dyDescent="0.35">
      <c r="A1094" s="45">
        <v>46053</v>
      </c>
      <c r="B1094" t="s">
        <v>72</v>
      </c>
      <c r="C1094" t="s">
        <v>42</v>
      </c>
      <c r="D1094" t="s">
        <v>58</v>
      </c>
      <c r="E1094" t="s">
        <v>58</v>
      </c>
      <c r="F1094" t="s">
        <v>392</v>
      </c>
      <c r="G1094">
        <v>501</v>
      </c>
      <c r="H1094" t="s">
        <v>74</v>
      </c>
      <c r="I1094" s="38" t="s">
        <v>1208</v>
      </c>
      <c r="J1094" t="s">
        <v>1209</v>
      </c>
      <c r="K1094" s="38" t="s">
        <v>444</v>
      </c>
      <c r="L1094" t="s">
        <v>444</v>
      </c>
      <c r="M1094" t="s">
        <v>444</v>
      </c>
    </row>
    <row r="1095" spans="1:13" hidden="1" x14ac:dyDescent="0.35">
      <c r="A1095" s="45">
        <v>46053</v>
      </c>
      <c r="B1095" t="s">
        <v>72</v>
      </c>
      <c r="C1095" t="s">
        <v>18</v>
      </c>
      <c r="D1095" t="s">
        <v>58</v>
      </c>
      <c r="E1095" t="s">
        <v>58</v>
      </c>
      <c r="F1095" t="s">
        <v>392</v>
      </c>
      <c r="G1095">
        <v>501</v>
      </c>
      <c r="H1095" t="s">
        <v>74</v>
      </c>
      <c r="I1095" s="38" t="s">
        <v>1210</v>
      </c>
      <c r="J1095" t="s">
        <v>1079</v>
      </c>
      <c r="K1095" s="38" t="s">
        <v>444</v>
      </c>
      <c r="L1095" t="s">
        <v>444</v>
      </c>
      <c r="M1095" t="s">
        <v>444</v>
      </c>
    </row>
    <row r="1096" spans="1:13" hidden="1" x14ac:dyDescent="0.35">
      <c r="A1096" s="45">
        <v>46053</v>
      </c>
      <c r="B1096" t="s">
        <v>72</v>
      </c>
      <c r="C1096" t="s">
        <v>48</v>
      </c>
      <c r="D1096" t="s">
        <v>58</v>
      </c>
      <c r="E1096" t="s">
        <v>58</v>
      </c>
      <c r="F1096" t="s">
        <v>392</v>
      </c>
      <c r="G1096">
        <v>501</v>
      </c>
      <c r="H1096" t="s">
        <v>74</v>
      </c>
      <c r="I1096" s="38" t="s">
        <v>1211</v>
      </c>
      <c r="J1096" t="s">
        <v>1072</v>
      </c>
      <c r="K1096" t="s">
        <v>444</v>
      </c>
      <c r="L1096" t="s">
        <v>444</v>
      </c>
      <c r="M1096" s="37" t="s">
        <v>444</v>
      </c>
    </row>
    <row r="1097" spans="1:13" hidden="1" x14ac:dyDescent="0.35">
      <c r="A1097" s="45">
        <v>46053</v>
      </c>
      <c r="B1097" t="s">
        <v>72</v>
      </c>
      <c r="C1097" t="s">
        <v>46</v>
      </c>
      <c r="D1097" t="s">
        <v>58</v>
      </c>
      <c r="E1097" t="s">
        <v>58</v>
      </c>
      <c r="F1097" t="s">
        <v>392</v>
      </c>
      <c r="G1097">
        <v>502</v>
      </c>
      <c r="H1097" t="s">
        <v>75</v>
      </c>
      <c r="I1097" t="s">
        <v>1136</v>
      </c>
      <c r="J1097" t="s">
        <v>1212</v>
      </c>
      <c r="K1097" t="s">
        <v>444</v>
      </c>
      <c r="L1097" t="s">
        <v>444</v>
      </c>
      <c r="M1097" t="s">
        <v>444</v>
      </c>
    </row>
    <row r="1098" spans="1:13" hidden="1" x14ac:dyDescent="0.35">
      <c r="A1098" s="45">
        <v>46053</v>
      </c>
      <c r="B1098" t="s">
        <v>72</v>
      </c>
      <c r="C1098" t="s">
        <v>47</v>
      </c>
      <c r="D1098" t="s">
        <v>58</v>
      </c>
      <c r="E1098" t="s">
        <v>58</v>
      </c>
      <c r="F1098" t="s">
        <v>392</v>
      </c>
      <c r="G1098">
        <v>502</v>
      </c>
      <c r="H1098" t="s">
        <v>75</v>
      </c>
      <c r="I1098" t="s">
        <v>948</v>
      </c>
      <c r="J1098" t="s">
        <v>924</v>
      </c>
      <c r="K1098" t="s">
        <v>444</v>
      </c>
      <c r="L1098" t="s">
        <v>444</v>
      </c>
      <c r="M1098" t="s">
        <v>444</v>
      </c>
    </row>
    <row r="1099" spans="1:13" hidden="1" x14ac:dyDescent="0.35">
      <c r="A1099" s="45">
        <v>46053</v>
      </c>
      <c r="B1099" t="s">
        <v>72</v>
      </c>
      <c r="C1099" t="s">
        <v>402</v>
      </c>
      <c r="D1099" t="s">
        <v>58</v>
      </c>
      <c r="E1099" t="s">
        <v>58</v>
      </c>
      <c r="F1099" t="s">
        <v>392</v>
      </c>
      <c r="G1099">
        <v>502</v>
      </c>
      <c r="H1099" t="s">
        <v>75</v>
      </c>
      <c r="I1099" t="s">
        <v>721</v>
      </c>
      <c r="J1099" t="s">
        <v>1213</v>
      </c>
      <c r="K1099" t="s">
        <v>444</v>
      </c>
      <c r="L1099" t="s">
        <v>444</v>
      </c>
      <c r="M1099" t="s">
        <v>444</v>
      </c>
    </row>
    <row r="1100" spans="1:13" hidden="1" x14ac:dyDescent="0.35">
      <c r="A1100" s="45">
        <v>46053</v>
      </c>
      <c r="B1100" t="s">
        <v>72</v>
      </c>
      <c r="C1100" t="s">
        <v>26</v>
      </c>
      <c r="D1100" t="s">
        <v>58</v>
      </c>
      <c r="E1100" t="s">
        <v>58</v>
      </c>
      <c r="F1100" t="s">
        <v>392</v>
      </c>
      <c r="G1100">
        <v>502</v>
      </c>
      <c r="H1100" t="s">
        <v>75</v>
      </c>
      <c r="I1100" t="s">
        <v>861</v>
      </c>
      <c r="J1100" t="s">
        <v>837</v>
      </c>
      <c r="K1100" t="s">
        <v>444</v>
      </c>
      <c r="L1100" t="s">
        <v>444</v>
      </c>
      <c r="M1100" t="s">
        <v>444</v>
      </c>
    </row>
    <row r="1101" spans="1:13" hidden="1" x14ac:dyDescent="0.35">
      <c r="A1101" s="45">
        <v>46053</v>
      </c>
      <c r="B1101" t="s">
        <v>72</v>
      </c>
      <c r="C1101" t="s">
        <v>42</v>
      </c>
      <c r="D1101" t="s">
        <v>58</v>
      </c>
      <c r="E1101" t="s">
        <v>58</v>
      </c>
      <c r="F1101" t="s">
        <v>392</v>
      </c>
      <c r="G1101">
        <v>502</v>
      </c>
      <c r="H1101" t="s">
        <v>75</v>
      </c>
      <c r="I1101" s="38" t="s">
        <v>1137</v>
      </c>
      <c r="J1101" t="s">
        <v>889</v>
      </c>
      <c r="K1101" t="s">
        <v>444</v>
      </c>
      <c r="L1101" t="s">
        <v>444</v>
      </c>
      <c r="M1101" s="38" t="s">
        <v>444</v>
      </c>
    </row>
    <row r="1102" spans="1:13" hidden="1" x14ac:dyDescent="0.35">
      <c r="A1102" s="45">
        <v>46053</v>
      </c>
      <c r="B1102" t="s">
        <v>72</v>
      </c>
      <c r="C1102" t="s">
        <v>18</v>
      </c>
      <c r="D1102" t="s">
        <v>58</v>
      </c>
      <c r="E1102" t="s">
        <v>58</v>
      </c>
      <c r="F1102" t="s">
        <v>392</v>
      </c>
      <c r="G1102">
        <v>502</v>
      </c>
      <c r="H1102" t="s">
        <v>75</v>
      </c>
      <c r="I1102" t="s">
        <v>956</v>
      </c>
      <c r="J1102" t="s">
        <v>1214</v>
      </c>
      <c r="K1102" t="s">
        <v>444</v>
      </c>
      <c r="L1102" t="s">
        <v>444</v>
      </c>
      <c r="M1102" t="s">
        <v>444</v>
      </c>
    </row>
    <row r="1103" spans="1:13" hidden="1" x14ac:dyDescent="0.35">
      <c r="A1103" s="45">
        <v>46053</v>
      </c>
      <c r="B1103" t="s">
        <v>72</v>
      </c>
      <c r="C1103" t="s">
        <v>48</v>
      </c>
      <c r="D1103" t="s">
        <v>58</v>
      </c>
      <c r="E1103" t="s">
        <v>58</v>
      </c>
      <c r="F1103" t="s">
        <v>392</v>
      </c>
      <c r="G1103">
        <v>502</v>
      </c>
      <c r="H1103" t="s">
        <v>75</v>
      </c>
      <c r="I1103" s="38" t="s">
        <v>1215</v>
      </c>
      <c r="J1103" t="s">
        <v>1216</v>
      </c>
      <c r="K1103" t="s">
        <v>444</v>
      </c>
      <c r="L1103" t="s">
        <v>444</v>
      </c>
      <c r="M1103" s="38" t="s">
        <v>444</v>
      </c>
    </row>
    <row r="1104" spans="1:13" hidden="1" x14ac:dyDescent="0.35">
      <c r="A1104" s="45">
        <v>46053</v>
      </c>
      <c r="B1104" t="s">
        <v>72</v>
      </c>
      <c r="C1104" t="s">
        <v>46</v>
      </c>
      <c r="D1104" t="s">
        <v>58</v>
      </c>
      <c r="E1104" t="s">
        <v>58</v>
      </c>
      <c r="F1104" t="s">
        <v>392</v>
      </c>
      <c r="G1104">
        <v>503</v>
      </c>
      <c r="H1104" t="s">
        <v>76</v>
      </c>
      <c r="I1104" t="s">
        <v>761</v>
      </c>
      <c r="J1104" t="s">
        <v>444</v>
      </c>
      <c r="K1104" t="s">
        <v>444</v>
      </c>
      <c r="L1104" t="s">
        <v>421</v>
      </c>
      <c r="M1104" t="s">
        <v>444</v>
      </c>
    </row>
    <row r="1105" spans="1:13" hidden="1" x14ac:dyDescent="0.35">
      <c r="A1105" s="45">
        <v>46053</v>
      </c>
      <c r="B1105" t="s">
        <v>72</v>
      </c>
      <c r="C1105" t="s">
        <v>47</v>
      </c>
      <c r="D1105" t="s">
        <v>58</v>
      </c>
      <c r="E1105" t="s">
        <v>58</v>
      </c>
      <c r="F1105" t="s">
        <v>392</v>
      </c>
      <c r="G1105">
        <v>503</v>
      </c>
      <c r="H1105" t="s">
        <v>76</v>
      </c>
      <c r="I1105" s="38" t="s">
        <v>1094</v>
      </c>
      <c r="J1105" t="s">
        <v>444</v>
      </c>
      <c r="K1105" t="s">
        <v>444</v>
      </c>
      <c r="L1105" t="s">
        <v>421</v>
      </c>
      <c r="M1105" s="38" t="s">
        <v>444</v>
      </c>
    </row>
    <row r="1106" spans="1:13" hidden="1" x14ac:dyDescent="0.35">
      <c r="A1106" s="45">
        <v>46053</v>
      </c>
      <c r="B1106" t="s">
        <v>72</v>
      </c>
      <c r="C1106" t="s">
        <v>402</v>
      </c>
      <c r="D1106" t="s">
        <v>58</v>
      </c>
      <c r="E1106" t="s">
        <v>58</v>
      </c>
      <c r="F1106" t="s">
        <v>392</v>
      </c>
      <c r="G1106">
        <v>503</v>
      </c>
      <c r="H1106" t="s">
        <v>76</v>
      </c>
      <c r="I1106" s="38" t="s">
        <v>529</v>
      </c>
      <c r="J1106" t="s">
        <v>444</v>
      </c>
      <c r="K1106" t="s">
        <v>444</v>
      </c>
      <c r="L1106" t="s">
        <v>421</v>
      </c>
      <c r="M1106" t="s">
        <v>444</v>
      </c>
    </row>
    <row r="1107" spans="1:13" hidden="1" x14ac:dyDescent="0.35">
      <c r="A1107" s="45">
        <v>46053</v>
      </c>
      <c r="B1107" t="s">
        <v>72</v>
      </c>
      <c r="C1107" t="s">
        <v>26</v>
      </c>
      <c r="D1107" t="s">
        <v>58</v>
      </c>
      <c r="E1107" t="s">
        <v>58</v>
      </c>
      <c r="F1107" t="s">
        <v>392</v>
      </c>
      <c r="G1107">
        <v>503</v>
      </c>
      <c r="H1107" t="s">
        <v>76</v>
      </c>
      <c r="I1107" s="38" t="s">
        <v>655</v>
      </c>
      <c r="J1107" t="s">
        <v>444</v>
      </c>
      <c r="K1107" t="s">
        <v>444</v>
      </c>
      <c r="L1107" t="s">
        <v>421</v>
      </c>
      <c r="M1107" s="38" t="s">
        <v>444</v>
      </c>
    </row>
    <row r="1108" spans="1:13" hidden="1" x14ac:dyDescent="0.35">
      <c r="A1108" s="45">
        <v>46053</v>
      </c>
      <c r="B1108" t="s">
        <v>72</v>
      </c>
      <c r="C1108" t="s">
        <v>42</v>
      </c>
      <c r="D1108" t="s">
        <v>58</v>
      </c>
      <c r="E1108" t="s">
        <v>58</v>
      </c>
      <c r="F1108" t="s">
        <v>392</v>
      </c>
      <c r="G1108">
        <v>503</v>
      </c>
      <c r="H1108" t="s">
        <v>76</v>
      </c>
      <c r="I1108" s="38" t="s">
        <v>630</v>
      </c>
      <c r="J1108" t="s">
        <v>444</v>
      </c>
      <c r="K1108" t="s">
        <v>444</v>
      </c>
      <c r="L1108" t="s">
        <v>421</v>
      </c>
      <c r="M1108" s="38" t="s">
        <v>444</v>
      </c>
    </row>
    <row r="1109" spans="1:13" hidden="1" x14ac:dyDescent="0.35">
      <c r="A1109" s="45">
        <v>46053</v>
      </c>
      <c r="B1109" t="s">
        <v>72</v>
      </c>
      <c r="C1109" t="s">
        <v>18</v>
      </c>
      <c r="D1109" t="s">
        <v>58</v>
      </c>
      <c r="E1109" t="s">
        <v>58</v>
      </c>
      <c r="F1109" t="s">
        <v>392</v>
      </c>
      <c r="G1109">
        <v>503</v>
      </c>
      <c r="H1109" t="s">
        <v>76</v>
      </c>
      <c r="I1109" t="s">
        <v>1131</v>
      </c>
      <c r="J1109" t="s">
        <v>444</v>
      </c>
      <c r="K1109" t="s">
        <v>444</v>
      </c>
      <c r="L1109" t="s">
        <v>421</v>
      </c>
      <c r="M1109" t="s">
        <v>444</v>
      </c>
    </row>
    <row r="1110" spans="1:13" hidden="1" x14ac:dyDescent="0.35">
      <c r="A1110" s="45">
        <v>46053</v>
      </c>
      <c r="B1110" t="s">
        <v>72</v>
      </c>
      <c r="C1110" t="s">
        <v>48</v>
      </c>
      <c r="D1110" t="s">
        <v>58</v>
      </c>
      <c r="E1110" t="s">
        <v>58</v>
      </c>
      <c r="F1110" t="s">
        <v>392</v>
      </c>
      <c r="G1110">
        <v>503</v>
      </c>
      <c r="H1110" t="s">
        <v>76</v>
      </c>
      <c r="I1110" s="37" t="s">
        <v>1217</v>
      </c>
      <c r="J1110" t="s">
        <v>444</v>
      </c>
      <c r="K1110" t="s">
        <v>444</v>
      </c>
      <c r="L1110" t="s">
        <v>421</v>
      </c>
      <c r="M1110" s="38" t="s">
        <v>444</v>
      </c>
    </row>
    <row r="1111" spans="1:13" hidden="1" x14ac:dyDescent="0.35">
      <c r="A1111" s="45">
        <v>46053</v>
      </c>
      <c r="B1111" t="s">
        <v>72</v>
      </c>
      <c r="C1111" t="s">
        <v>46</v>
      </c>
      <c r="D1111" t="s">
        <v>58</v>
      </c>
      <c r="E1111" t="s">
        <v>58</v>
      </c>
      <c r="F1111" t="s">
        <v>392</v>
      </c>
      <c r="G1111">
        <v>504</v>
      </c>
      <c r="H1111" t="s">
        <v>77</v>
      </c>
      <c r="I1111" t="s">
        <v>571</v>
      </c>
      <c r="J1111" t="s">
        <v>444</v>
      </c>
      <c r="K1111" t="s">
        <v>1218</v>
      </c>
      <c r="L1111" t="s">
        <v>444</v>
      </c>
      <c r="M1111" t="s">
        <v>444</v>
      </c>
    </row>
    <row r="1112" spans="1:13" hidden="1" x14ac:dyDescent="0.35">
      <c r="A1112" s="45">
        <v>46053</v>
      </c>
      <c r="B1112" t="s">
        <v>72</v>
      </c>
      <c r="C1112" t="s">
        <v>47</v>
      </c>
      <c r="D1112" t="s">
        <v>58</v>
      </c>
      <c r="E1112" t="s">
        <v>58</v>
      </c>
      <c r="F1112" t="s">
        <v>392</v>
      </c>
      <c r="G1112">
        <v>504</v>
      </c>
      <c r="H1112" t="s">
        <v>77</v>
      </c>
      <c r="I1112" t="s">
        <v>982</v>
      </c>
      <c r="J1112" t="s">
        <v>444</v>
      </c>
      <c r="K1112" t="s">
        <v>428</v>
      </c>
      <c r="L1112" t="s">
        <v>444</v>
      </c>
      <c r="M1112" t="s">
        <v>444</v>
      </c>
    </row>
    <row r="1113" spans="1:13" hidden="1" x14ac:dyDescent="0.35">
      <c r="A1113" s="45">
        <v>46053</v>
      </c>
      <c r="B1113" t="s">
        <v>72</v>
      </c>
      <c r="C1113" t="s">
        <v>402</v>
      </c>
      <c r="D1113" t="s">
        <v>58</v>
      </c>
      <c r="E1113" t="s">
        <v>58</v>
      </c>
      <c r="F1113" t="s">
        <v>392</v>
      </c>
      <c r="G1113">
        <v>504</v>
      </c>
      <c r="H1113" t="s">
        <v>77</v>
      </c>
      <c r="I1113" s="38" t="s">
        <v>620</v>
      </c>
      <c r="J1113" t="s">
        <v>444</v>
      </c>
      <c r="K1113" t="s">
        <v>422</v>
      </c>
      <c r="L1113" t="s">
        <v>444</v>
      </c>
      <c r="M1113" s="38" t="s">
        <v>444</v>
      </c>
    </row>
    <row r="1114" spans="1:13" hidden="1" x14ac:dyDescent="0.35">
      <c r="A1114" s="45">
        <v>46053</v>
      </c>
      <c r="B1114" t="s">
        <v>72</v>
      </c>
      <c r="C1114" t="s">
        <v>26</v>
      </c>
      <c r="D1114" t="s">
        <v>58</v>
      </c>
      <c r="E1114" t="s">
        <v>58</v>
      </c>
      <c r="F1114" t="s">
        <v>392</v>
      </c>
      <c r="G1114">
        <v>504</v>
      </c>
      <c r="H1114" t="s">
        <v>77</v>
      </c>
      <c r="I1114" s="38" t="s">
        <v>565</v>
      </c>
      <c r="J1114" t="s">
        <v>444</v>
      </c>
      <c r="K1114" t="s">
        <v>422</v>
      </c>
      <c r="L1114" t="s">
        <v>444</v>
      </c>
      <c r="M1114" s="38" t="s">
        <v>444</v>
      </c>
    </row>
    <row r="1115" spans="1:13" hidden="1" x14ac:dyDescent="0.35">
      <c r="A1115" s="45">
        <v>46053</v>
      </c>
      <c r="B1115" t="s">
        <v>72</v>
      </c>
      <c r="C1115" t="s">
        <v>42</v>
      </c>
      <c r="D1115" t="s">
        <v>58</v>
      </c>
      <c r="E1115" t="s">
        <v>58</v>
      </c>
      <c r="F1115" t="s">
        <v>392</v>
      </c>
      <c r="G1115">
        <v>504</v>
      </c>
      <c r="H1115" t="s">
        <v>77</v>
      </c>
      <c r="I1115" s="38" t="s">
        <v>574</v>
      </c>
      <c r="J1115" t="s">
        <v>444</v>
      </c>
      <c r="K1115" t="s">
        <v>1039</v>
      </c>
      <c r="L1115" t="s">
        <v>444</v>
      </c>
      <c r="M1115" s="38" t="s">
        <v>444</v>
      </c>
    </row>
    <row r="1116" spans="1:13" hidden="1" x14ac:dyDescent="0.35">
      <c r="A1116" s="45">
        <v>46053</v>
      </c>
      <c r="B1116" t="s">
        <v>72</v>
      </c>
      <c r="C1116" t="s">
        <v>18</v>
      </c>
      <c r="D1116" t="s">
        <v>58</v>
      </c>
      <c r="E1116" t="s">
        <v>58</v>
      </c>
      <c r="F1116" t="s">
        <v>392</v>
      </c>
      <c r="G1116">
        <v>504</v>
      </c>
      <c r="H1116" t="s">
        <v>77</v>
      </c>
      <c r="I1116" s="38" t="s">
        <v>687</v>
      </c>
      <c r="J1116" t="s">
        <v>444</v>
      </c>
      <c r="K1116" t="s">
        <v>1219</v>
      </c>
      <c r="L1116" t="s">
        <v>444</v>
      </c>
      <c r="M1116" s="38" t="s">
        <v>444</v>
      </c>
    </row>
    <row r="1117" spans="1:13" hidden="1" x14ac:dyDescent="0.35">
      <c r="A1117" s="45">
        <v>46053</v>
      </c>
      <c r="B1117" t="s">
        <v>72</v>
      </c>
      <c r="C1117" t="s">
        <v>48</v>
      </c>
      <c r="D1117" t="s">
        <v>58</v>
      </c>
      <c r="E1117" t="s">
        <v>58</v>
      </c>
      <c r="F1117" t="s">
        <v>392</v>
      </c>
      <c r="G1117">
        <v>504</v>
      </c>
      <c r="H1117" t="s">
        <v>77</v>
      </c>
      <c r="I1117" t="s">
        <v>644</v>
      </c>
      <c r="J1117" t="s">
        <v>444</v>
      </c>
      <c r="K1117" t="s">
        <v>1220</v>
      </c>
      <c r="L1117" t="s">
        <v>444</v>
      </c>
      <c r="M1117" t="s">
        <v>444</v>
      </c>
    </row>
    <row r="1118" spans="1:13" hidden="1" x14ac:dyDescent="0.35">
      <c r="A1118" s="45">
        <v>46053</v>
      </c>
      <c r="B1118" t="s">
        <v>72</v>
      </c>
      <c r="C1118" t="s">
        <v>46</v>
      </c>
      <c r="D1118" t="s">
        <v>58</v>
      </c>
      <c r="E1118" t="s">
        <v>58</v>
      </c>
      <c r="F1118" t="s">
        <v>392</v>
      </c>
      <c r="G1118">
        <v>505</v>
      </c>
      <c r="H1118" t="s">
        <v>78</v>
      </c>
      <c r="I1118" t="s">
        <v>496</v>
      </c>
      <c r="J1118" t="s">
        <v>444</v>
      </c>
      <c r="K1118" t="s">
        <v>935</v>
      </c>
      <c r="L1118" t="s">
        <v>444</v>
      </c>
      <c r="M1118" t="s">
        <v>444</v>
      </c>
    </row>
    <row r="1119" spans="1:13" hidden="1" x14ac:dyDescent="0.35">
      <c r="A1119" s="45">
        <v>46053</v>
      </c>
      <c r="B1119" t="s">
        <v>72</v>
      </c>
      <c r="C1119" t="s">
        <v>47</v>
      </c>
      <c r="D1119" t="s">
        <v>58</v>
      </c>
      <c r="E1119" t="s">
        <v>58</v>
      </c>
      <c r="F1119" t="s">
        <v>392</v>
      </c>
      <c r="G1119">
        <v>505</v>
      </c>
      <c r="H1119" t="s">
        <v>78</v>
      </c>
      <c r="I1119" t="s">
        <v>568</v>
      </c>
      <c r="J1119" t="s">
        <v>444</v>
      </c>
      <c r="K1119" t="s">
        <v>1069</v>
      </c>
      <c r="L1119" t="s">
        <v>444</v>
      </c>
      <c r="M1119" t="s">
        <v>444</v>
      </c>
    </row>
    <row r="1120" spans="1:13" hidden="1" x14ac:dyDescent="0.35">
      <c r="A1120" s="45">
        <v>46053</v>
      </c>
      <c r="B1120" t="s">
        <v>72</v>
      </c>
      <c r="C1120" t="s">
        <v>402</v>
      </c>
      <c r="D1120" t="s">
        <v>58</v>
      </c>
      <c r="E1120" t="s">
        <v>58</v>
      </c>
      <c r="F1120" t="s">
        <v>392</v>
      </c>
      <c r="G1120">
        <v>505</v>
      </c>
      <c r="H1120" t="s">
        <v>78</v>
      </c>
      <c r="I1120" t="s">
        <v>422</v>
      </c>
      <c r="J1120" t="s">
        <v>444</v>
      </c>
      <c r="K1120" t="s">
        <v>422</v>
      </c>
      <c r="L1120" t="s">
        <v>444</v>
      </c>
      <c r="M1120" t="s">
        <v>444</v>
      </c>
    </row>
    <row r="1121" spans="1:13" hidden="1" x14ac:dyDescent="0.35">
      <c r="A1121" s="45">
        <v>46053</v>
      </c>
      <c r="B1121" t="s">
        <v>72</v>
      </c>
      <c r="C1121" t="s">
        <v>26</v>
      </c>
      <c r="D1121" t="s">
        <v>58</v>
      </c>
      <c r="E1121" t="s">
        <v>58</v>
      </c>
      <c r="F1121" t="s">
        <v>392</v>
      </c>
      <c r="G1121">
        <v>505</v>
      </c>
      <c r="H1121" t="s">
        <v>78</v>
      </c>
      <c r="I1121" t="s">
        <v>422</v>
      </c>
      <c r="J1121" t="s">
        <v>444</v>
      </c>
      <c r="K1121" t="s">
        <v>422</v>
      </c>
      <c r="L1121" t="s">
        <v>444</v>
      </c>
      <c r="M1121" t="s">
        <v>444</v>
      </c>
    </row>
    <row r="1122" spans="1:13" hidden="1" x14ac:dyDescent="0.35">
      <c r="A1122" s="45">
        <v>46053</v>
      </c>
      <c r="B1122" t="s">
        <v>72</v>
      </c>
      <c r="C1122" t="s">
        <v>42</v>
      </c>
      <c r="D1122" t="s">
        <v>58</v>
      </c>
      <c r="E1122" t="s">
        <v>58</v>
      </c>
      <c r="F1122" t="s">
        <v>392</v>
      </c>
      <c r="G1122">
        <v>505</v>
      </c>
      <c r="H1122" t="s">
        <v>78</v>
      </c>
      <c r="I1122" t="s">
        <v>687</v>
      </c>
      <c r="J1122" t="s">
        <v>444</v>
      </c>
      <c r="K1122" t="s">
        <v>788</v>
      </c>
      <c r="L1122" t="s">
        <v>444</v>
      </c>
      <c r="M1122" t="s">
        <v>444</v>
      </c>
    </row>
    <row r="1123" spans="1:13" hidden="1" x14ac:dyDescent="0.35">
      <c r="A1123" s="45">
        <v>46053</v>
      </c>
      <c r="B1123" t="s">
        <v>72</v>
      </c>
      <c r="C1123" t="s">
        <v>18</v>
      </c>
      <c r="D1123" t="s">
        <v>58</v>
      </c>
      <c r="E1123" t="s">
        <v>58</v>
      </c>
      <c r="F1123" t="s">
        <v>392</v>
      </c>
      <c r="G1123">
        <v>505</v>
      </c>
      <c r="H1123" t="s">
        <v>78</v>
      </c>
      <c r="I1123" t="s">
        <v>497</v>
      </c>
      <c r="J1123" t="s">
        <v>444</v>
      </c>
      <c r="K1123" t="s">
        <v>1221</v>
      </c>
      <c r="L1123" t="s">
        <v>444</v>
      </c>
      <c r="M1123" t="s">
        <v>444</v>
      </c>
    </row>
    <row r="1124" spans="1:13" hidden="1" x14ac:dyDescent="0.35">
      <c r="A1124" s="45">
        <v>46053</v>
      </c>
      <c r="B1124" t="s">
        <v>72</v>
      </c>
      <c r="C1124" t="s">
        <v>48</v>
      </c>
      <c r="D1124" t="s">
        <v>58</v>
      </c>
      <c r="E1124" t="s">
        <v>58</v>
      </c>
      <c r="F1124" t="s">
        <v>392</v>
      </c>
      <c r="G1124">
        <v>505</v>
      </c>
      <c r="H1124" t="s">
        <v>78</v>
      </c>
      <c r="I1124" s="38" t="s">
        <v>529</v>
      </c>
      <c r="J1124" s="38" t="s">
        <v>444</v>
      </c>
      <c r="K1124" t="s">
        <v>1166</v>
      </c>
      <c r="L1124" t="s">
        <v>444</v>
      </c>
      <c r="M1124" t="s">
        <v>444</v>
      </c>
    </row>
    <row r="1125" spans="1:13" hidden="1" x14ac:dyDescent="0.35">
      <c r="A1125" s="45">
        <v>46053</v>
      </c>
      <c r="B1125" t="s">
        <v>72</v>
      </c>
      <c r="C1125" t="s">
        <v>46</v>
      </c>
      <c r="D1125" t="s">
        <v>58</v>
      </c>
      <c r="E1125" t="s">
        <v>58</v>
      </c>
      <c r="F1125" t="s">
        <v>392</v>
      </c>
      <c r="G1125">
        <v>506</v>
      </c>
      <c r="H1125" t="s">
        <v>79</v>
      </c>
      <c r="I1125" s="37" t="s">
        <v>814</v>
      </c>
      <c r="J1125" s="38" t="s">
        <v>444</v>
      </c>
      <c r="K1125" t="s">
        <v>444</v>
      </c>
      <c r="L1125" t="s">
        <v>444</v>
      </c>
      <c r="M1125" t="s">
        <v>567</v>
      </c>
    </row>
    <row r="1126" spans="1:13" hidden="1" x14ac:dyDescent="0.35">
      <c r="A1126" s="45">
        <v>46053</v>
      </c>
      <c r="B1126" t="s">
        <v>72</v>
      </c>
      <c r="C1126" t="s">
        <v>47</v>
      </c>
      <c r="D1126" t="s">
        <v>58</v>
      </c>
      <c r="E1126" t="s">
        <v>58</v>
      </c>
      <c r="F1126" t="s">
        <v>392</v>
      </c>
      <c r="G1126">
        <v>506</v>
      </c>
      <c r="H1126" t="s">
        <v>79</v>
      </c>
      <c r="I1126" s="37" t="s">
        <v>422</v>
      </c>
      <c r="J1126" s="38" t="s">
        <v>444</v>
      </c>
      <c r="K1126" t="s">
        <v>444</v>
      </c>
      <c r="L1126" t="s">
        <v>444</v>
      </c>
      <c r="M1126" t="s">
        <v>422</v>
      </c>
    </row>
    <row r="1127" spans="1:13" hidden="1" x14ac:dyDescent="0.35">
      <c r="A1127" s="45">
        <v>46053</v>
      </c>
      <c r="B1127" t="s">
        <v>72</v>
      </c>
      <c r="C1127" t="s">
        <v>402</v>
      </c>
      <c r="D1127" t="s">
        <v>58</v>
      </c>
      <c r="E1127" t="s">
        <v>58</v>
      </c>
      <c r="F1127" t="s">
        <v>392</v>
      </c>
      <c r="G1127">
        <v>506</v>
      </c>
      <c r="H1127" t="s">
        <v>79</v>
      </c>
      <c r="I1127" s="38" t="s">
        <v>422</v>
      </c>
      <c r="J1127" t="s">
        <v>444</v>
      </c>
      <c r="K1127" t="s">
        <v>444</v>
      </c>
      <c r="L1127" t="s">
        <v>444</v>
      </c>
      <c r="M1127" t="s">
        <v>422</v>
      </c>
    </row>
    <row r="1128" spans="1:13" hidden="1" x14ac:dyDescent="0.35">
      <c r="A1128" s="45">
        <v>46053</v>
      </c>
      <c r="B1128" t="s">
        <v>72</v>
      </c>
      <c r="C1128" t="s">
        <v>26</v>
      </c>
      <c r="D1128" t="s">
        <v>58</v>
      </c>
      <c r="E1128" t="s">
        <v>58</v>
      </c>
      <c r="F1128" t="s">
        <v>392</v>
      </c>
      <c r="G1128">
        <v>506</v>
      </c>
      <c r="H1128" t="s">
        <v>79</v>
      </c>
      <c r="I1128" s="38" t="s">
        <v>422</v>
      </c>
      <c r="J1128" s="38" t="s">
        <v>444</v>
      </c>
      <c r="K1128" t="s">
        <v>444</v>
      </c>
      <c r="L1128" t="s">
        <v>444</v>
      </c>
      <c r="M1128" t="s">
        <v>422</v>
      </c>
    </row>
    <row r="1129" spans="1:13" hidden="1" x14ac:dyDescent="0.35">
      <c r="A1129" s="45">
        <v>46053</v>
      </c>
      <c r="B1129" t="s">
        <v>72</v>
      </c>
      <c r="C1129" t="s">
        <v>42</v>
      </c>
      <c r="D1129" t="s">
        <v>58</v>
      </c>
      <c r="E1129" t="s">
        <v>58</v>
      </c>
      <c r="F1129" t="s">
        <v>392</v>
      </c>
      <c r="G1129">
        <v>506</v>
      </c>
      <c r="H1129" t="s">
        <v>79</v>
      </c>
      <c r="I1129" s="38" t="s">
        <v>643</v>
      </c>
      <c r="J1129" s="38" t="s">
        <v>444</v>
      </c>
      <c r="K1129" t="s">
        <v>444</v>
      </c>
      <c r="L1129" t="s">
        <v>444</v>
      </c>
      <c r="M1129" t="s">
        <v>930</v>
      </c>
    </row>
    <row r="1130" spans="1:13" hidden="1" x14ac:dyDescent="0.35">
      <c r="A1130" s="45">
        <v>46053</v>
      </c>
      <c r="B1130" t="s">
        <v>72</v>
      </c>
      <c r="C1130" t="s">
        <v>18</v>
      </c>
      <c r="D1130" t="s">
        <v>58</v>
      </c>
      <c r="E1130" t="s">
        <v>58</v>
      </c>
      <c r="F1130" t="s">
        <v>392</v>
      </c>
      <c r="G1130">
        <v>506</v>
      </c>
      <c r="H1130" t="s">
        <v>79</v>
      </c>
      <c r="I1130" s="38" t="s">
        <v>643</v>
      </c>
      <c r="J1130" s="38" t="s">
        <v>444</v>
      </c>
      <c r="K1130" t="s">
        <v>444</v>
      </c>
      <c r="L1130" t="s">
        <v>444</v>
      </c>
      <c r="M1130" t="s">
        <v>692</v>
      </c>
    </row>
    <row r="1131" spans="1:13" hidden="1" x14ac:dyDescent="0.35">
      <c r="A1131" s="45">
        <v>46053</v>
      </c>
      <c r="B1131" t="s">
        <v>72</v>
      </c>
      <c r="C1131" t="s">
        <v>48</v>
      </c>
      <c r="D1131" t="s">
        <v>58</v>
      </c>
      <c r="E1131" t="s">
        <v>58</v>
      </c>
      <c r="F1131" t="s">
        <v>392</v>
      </c>
      <c r="G1131">
        <v>506</v>
      </c>
      <c r="H1131" t="s">
        <v>79</v>
      </c>
      <c r="I1131" s="38" t="s">
        <v>422</v>
      </c>
      <c r="J1131" s="38" t="s">
        <v>444</v>
      </c>
      <c r="K1131" t="s">
        <v>444</v>
      </c>
      <c r="L1131" t="s">
        <v>444</v>
      </c>
      <c r="M1131" t="s">
        <v>422</v>
      </c>
    </row>
    <row r="1132" spans="1:13" hidden="1" x14ac:dyDescent="0.35">
      <c r="A1132" s="45">
        <v>46053</v>
      </c>
      <c r="B1132" t="s">
        <v>72</v>
      </c>
      <c r="C1132" t="s">
        <v>46</v>
      </c>
      <c r="D1132" t="s">
        <v>58</v>
      </c>
      <c r="E1132" t="s">
        <v>58</v>
      </c>
      <c r="F1132" t="s">
        <v>392</v>
      </c>
      <c r="G1132">
        <v>507</v>
      </c>
      <c r="H1132" t="s">
        <v>80</v>
      </c>
      <c r="I1132" s="38" t="s">
        <v>814</v>
      </c>
      <c r="J1132" s="38" t="s">
        <v>444</v>
      </c>
      <c r="K1132" t="s">
        <v>444</v>
      </c>
      <c r="L1132" t="s">
        <v>444</v>
      </c>
      <c r="M1132" t="s">
        <v>756</v>
      </c>
    </row>
    <row r="1133" spans="1:13" hidden="1" x14ac:dyDescent="0.35">
      <c r="A1133" s="45">
        <v>46053</v>
      </c>
      <c r="B1133" t="s">
        <v>72</v>
      </c>
      <c r="C1133" t="s">
        <v>47</v>
      </c>
      <c r="D1133" t="s">
        <v>58</v>
      </c>
      <c r="E1133" t="s">
        <v>58</v>
      </c>
      <c r="F1133" t="s">
        <v>392</v>
      </c>
      <c r="G1133">
        <v>507</v>
      </c>
      <c r="H1133" t="s">
        <v>80</v>
      </c>
      <c r="I1133" s="38" t="s">
        <v>422</v>
      </c>
      <c r="J1133" s="38" t="s">
        <v>444</v>
      </c>
      <c r="K1133" t="s">
        <v>444</v>
      </c>
      <c r="L1133" t="s">
        <v>444</v>
      </c>
      <c r="M1133" t="s">
        <v>422</v>
      </c>
    </row>
    <row r="1134" spans="1:13" hidden="1" x14ac:dyDescent="0.35">
      <c r="A1134" s="45">
        <v>46053</v>
      </c>
      <c r="B1134" t="s">
        <v>72</v>
      </c>
      <c r="C1134" t="s">
        <v>402</v>
      </c>
      <c r="D1134" t="s">
        <v>58</v>
      </c>
      <c r="E1134" t="s">
        <v>58</v>
      </c>
      <c r="F1134" t="s">
        <v>392</v>
      </c>
      <c r="G1134">
        <v>507</v>
      </c>
      <c r="H1134" t="s">
        <v>80</v>
      </c>
      <c r="I1134" t="s">
        <v>422</v>
      </c>
      <c r="J1134" t="s">
        <v>444</v>
      </c>
      <c r="K1134" t="s">
        <v>444</v>
      </c>
      <c r="L1134" t="s">
        <v>444</v>
      </c>
      <c r="M1134" t="s">
        <v>422</v>
      </c>
    </row>
    <row r="1135" spans="1:13" hidden="1" x14ac:dyDescent="0.35">
      <c r="A1135" s="45">
        <v>46053</v>
      </c>
      <c r="B1135" t="s">
        <v>72</v>
      </c>
      <c r="C1135" t="s">
        <v>26</v>
      </c>
      <c r="D1135" t="s">
        <v>58</v>
      </c>
      <c r="E1135" t="s">
        <v>58</v>
      </c>
      <c r="F1135" t="s">
        <v>392</v>
      </c>
      <c r="G1135">
        <v>507</v>
      </c>
      <c r="H1135" t="s">
        <v>80</v>
      </c>
      <c r="I1135" s="38" t="s">
        <v>639</v>
      </c>
      <c r="J1135" s="38" t="s">
        <v>444</v>
      </c>
      <c r="K1135" t="s">
        <v>444</v>
      </c>
      <c r="L1135" t="s">
        <v>444</v>
      </c>
      <c r="M1135" t="s">
        <v>422</v>
      </c>
    </row>
    <row r="1136" spans="1:13" hidden="1" x14ac:dyDescent="0.35">
      <c r="A1136" s="45">
        <v>46053</v>
      </c>
      <c r="B1136" t="s">
        <v>72</v>
      </c>
      <c r="C1136" t="s">
        <v>42</v>
      </c>
      <c r="D1136" t="s">
        <v>58</v>
      </c>
      <c r="E1136" t="s">
        <v>58</v>
      </c>
      <c r="F1136" t="s">
        <v>392</v>
      </c>
      <c r="G1136">
        <v>507</v>
      </c>
      <c r="H1136" t="s">
        <v>80</v>
      </c>
      <c r="I1136" s="38" t="s">
        <v>814</v>
      </c>
      <c r="J1136" s="38" t="s">
        <v>444</v>
      </c>
      <c r="K1136" t="s">
        <v>444</v>
      </c>
      <c r="L1136" t="s">
        <v>444</v>
      </c>
      <c r="M1136" t="s">
        <v>948</v>
      </c>
    </row>
    <row r="1137" spans="1:13" hidden="1" x14ac:dyDescent="0.35">
      <c r="A1137" s="45">
        <v>46053</v>
      </c>
      <c r="B1137" t="s">
        <v>72</v>
      </c>
      <c r="C1137" t="s">
        <v>18</v>
      </c>
      <c r="D1137" t="s">
        <v>58</v>
      </c>
      <c r="E1137" t="s">
        <v>58</v>
      </c>
      <c r="F1137" t="s">
        <v>392</v>
      </c>
      <c r="G1137">
        <v>507</v>
      </c>
      <c r="H1137" t="s">
        <v>80</v>
      </c>
      <c r="I1137" s="38" t="s">
        <v>814</v>
      </c>
      <c r="J1137" s="38" t="s">
        <v>444</v>
      </c>
      <c r="K1137" t="s">
        <v>444</v>
      </c>
      <c r="L1137" t="s">
        <v>444</v>
      </c>
      <c r="M1137" t="s">
        <v>1222</v>
      </c>
    </row>
    <row r="1138" spans="1:13" hidden="1" x14ac:dyDescent="0.35">
      <c r="A1138" s="45">
        <v>46053</v>
      </c>
      <c r="B1138" t="s">
        <v>72</v>
      </c>
      <c r="C1138" t="s">
        <v>48</v>
      </c>
      <c r="D1138" t="s">
        <v>58</v>
      </c>
      <c r="E1138" t="s">
        <v>58</v>
      </c>
      <c r="F1138" t="s">
        <v>392</v>
      </c>
      <c r="G1138">
        <v>507</v>
      </c>
      <c r="H1138" t="s">
        <v>80</v>
      </c>
      <c r="I1138" s="38" t="s">
        <v>422</v>
      </c>
      <c r="J1138" t="s">
        <v>444</v>
      </c>
      <c r="K1138" t="s">
        <v>444</v>
      </c>
      <c r="L1138" s="37" t="s">
        <v>444</v>
      </c>
      <c r="M1138" t="s">
        <v>422</v>
      </c>
    </row>
    <row r="1139" spans="1:13" hidden="1" x14ac:dyDescent="0.35">
      <c r="A1139" s="45">
        <v>46053</v>
      </c>
      <c r="B1139" t="s">
        <v>72</v>
      </c>
      <c r="C1139" t="s">
        <v>46</v>
      </c>
      <c r="D1139" t="s">
        <v>58</v>
      </c>
      <c r="E1139" t="s">
        <v>58</v>
      </c>
      <c r="F1139" t="s">
        <v>392</v>
      </c>
      <c r="G1139">
        <v>508</v>
      </c>
      <c r="H1139" t="s">
        <v>26</v>
      </c>
      <c r="I1139" s="38" t="s">
        <v>497</v>
      </c>
      <c r="J1139" t="s">
        <v>444</v>
      </c>
      <c r="K1139" t="s">
        <v>444</v>
      </c>
      <c r="L1139" s="37" t="s">
        <v>444</v>
      </c>
      <c r="M1139" t="s">
        <v>1171</v>
      </c>
    </row>
    <row r="1140" spans="1:13" hidden="1" x14ac:dyDescent="0.35">
      <c r="A1140" s="45">
        <v>46053</v>
      </c>
      <c r="B1140" t="s">
        <v>72</v>
      </c>
      <c r="C1140" t="s">
        <v>47</v>
      </c>
      <c r="D1140" t="s">
        <v>58</v>
      </c>
      <c r="E1140" t="s">
        <v>58</v>
      </c>
      <c r="F1140" t="s">
        <v>392</v>
      </c>
      <c r="G1140">
        <v>508</v>
      </c>
      <c r="H1140" t="s">
        <v>26</v>
      </c>
      <c r="I1140" t="s">
        <v>439</v>
      </c>
      <c r="J1140" t="s">
        <v>444</v>
      </c>
      <c r="K1140" t="s">
        <v>444</v>
      </c>
      <c r="L1140" s="37" t="s">
        <v>444</v>
      </c>
      <c r="M1140" t="s">
        <v>910</v>
      </c>
    </row>
    <row r="1141" spans="1:13" hidden="1" x14ac:dyDescent="0.35">
      <c r="A1141" s="45">
        <v>46053</v>
      </c>
      <c r="B1141" t="s">
        <v>72</v>
      </c>
      <c r="C1141" t="s">
        <v>402</v>
      </c>
      <c r="D1141" t="s">
        <v>58</v>
      </c>
      <c r="E1141" t="s">
        <v>58</v>
      </c>
      <c r="F1141" t="s">
        <v>392</v>
      </c>
      <c r="G1141">
        <v>508</v>
      </c>
      <c r="H1141" t="s">
        <v>26</v>
      </c>
      <c r="I1141" t="s">
        <v>422</v>
      </c>
      <c r="J1141" t="s">
        <v>444</v>
      </c>
      <c r="K1141" t="s">
        <v>444</v>
      </c>
      <c r="L1141" t="s">
        <v>444</v>
      </c>
      <c r="M1141" t="s">
        <v>422</v>
      </c>
    </row>
    <row r="1142" spans="1:13" hidden="1" x14ac:dyDescent="0.35">
      <c r="A1142" s="45">
        <v>46053</v>
      </c>
      <c r="B1142" t="s">
        <v>72</v>
      </c>
      <c r="C1142" t="s">
        <v>26</v>
      </c>
      <c r="D1142" t="s">
        <v>58</v>
      </c>
      <c r="E1142" t="s">
        <v>58</v>
      </c>
      <c r="F1142" t="s">
        <v>392</v>
      </c>
      <c r="G1142">
        <v>508</v>
      </c>
      <c r="H1142" t="s">
        <v>26</v>
      </c>
      <c r="I1142" s="38" t="s">
        <v>634</v>
      </c>
      <c r="J1142" t="s">
        <v>444</v>
      </c>
      <c r="K1142" t="s">
        <v>444</v>
      </c>
      <c r="L1142" s="37" t="s">
        <v>444</v>
      </c>
      <c r="M1142" t="s">
        <v>495</v>
      </c>
    </row>
    <row r="1143" spans="1:13" hidden="1" x14ac:dyDescent="0.35">
      <c r="A1143" s="45">
        <v>46053</v>
      </c>
      <c r="B1143" t="s">
        <v>72</v>
      </c>
      <c r="C1143" t="s">
        <v>42</v>
      </c>
      <c r="D1143" t="s">
        <v>58</v>
      </c>
      <c r="E1143" t="s">
        <v>58</v>
      </c>
      <c r="F1143" t="s">
        <v>392</v>
      </c>
      <c r="G1143">
        <v>508</v>
      </c>
      <c r="H1143" t="s">
        <v>26</v>
      </c>
      <c r="I1143" s="38" t="s">
        <v>445</v>
      </c>
      <c r="J1143" t="s">
        <v>444</v>
      </c>
      <c r="K1143" t="s">
        <v>444</v>
      </c>
      <c r="L1143" s="37" t="s">
        <v>444</v>
      </c>
      <c r="M1143" t="s">
        <v>560</v>
      </c>
    </row>
    <row r="1144" spans="1:13" hidden="1" x14ac:dyDescent="0.35">
      <c r="A1144" s="45">
        <v>46053</v>
      </c>
      <c r="B1144" t="s">
        <v>72</v>
      </c>
      <c r="C1144" t="s">
        <v>18</v>
      </c>
      <c r="D1144" t="s">
        <v>58</v>
      </c>
      <c r="E1144" t="s">
        <v>58</v>
      </c>
      <c r="F1144" t="s">
        <v>392</v>
      </c>
      <c r="G1144">
        <v>508</v>
      </c>
      <c r="H1144" t="s">
        <v>26</v>
      </c>
      <c r="I1144" s="38" t="s">
        <v>496</v>
      </c>
      <c r="J1144" t="s">
        <v>444</v>
      </c>
      <c r="K1144" t="s">
        <v>444</v>
      </c>
      <c r="L1144" s="37" t="s">
        <v>444</v>
      </c>
      <c r="M1144" t="s">
        <v>1223</v>
      </c>
    </row>
    <row r="1145" spans="1:13" hidden="1" x14ac:dyDescent="0.35">
      <c r="A1145" s="45">
        <v>46053</v>
      </c>
      <c r="B1145" t="s">
        <v>72</v>
      </c>
      <c r="C1145" t="s">
        <v>48</v>
      </c>
      <c r="D1145" t="s">
        <v>58</v>
      </c>
      <c r="E1145" t="s">
        <v>58</v>
      </c>
      <c r="F1145" t="s">
        <v>392</v>
      </c>
      <c r="G1145">
        <v>508</v>
      </c>
      <c r="H1145" t="s">
        <v>26</v>
      </c>
      <c r="I1145" s="38" t="s">
        <v>596</v>
      </c>
      <c r="J1145" t="s">
        <v>444</v>
      </c>
      <c r="K1145" s="38" t="s">
        <v>444</v>
      </c>
      <c r="L1145" t="s">
        <v>444</v>
      </c>
      <c r="M1145" t="s">
        <v>1039</v>
      </c>
    </row>
    <row r="1146" spans="1:13" hidden="1" x14ac:dyDescent="0.35">
      <c r="A1146" s="45">
        <v>46053</v>
      </c>
      <c r="B1146" t="s">
        <v>72</v>
      </c>
      <c r="C1146" t="s">
        <v>46</v>
      </c>
      <c r="D1146" t="s">
        <v>58</v>
      </c>
      <c r="E1146" t="s">
        <v>58</v>
      </c>
      <c r="F1146" t="s">
        <v>392</v>
      </c>
      <c r="G1146">
        <v>999</v>
      </c>
      <c r="H1146" t="s">
        <v>27</v>
      </c>
      <c r="I1146" t="s">
        <v>456</v>
      </c>
      <c r="J1146" t="s">
        <v>457</v>
      </c>
      <c r="K1146" t="s">
        <v>458</v>
      </c>
      <c r="L1146" t="s">
        <v>459</v>
      </c>
      <c r="M1146" t="s">
        <v>460</v>
      </c>
    </row>
    <row r="1147" spans="1:13" hidden="1" x14ac:dyDescent="0.35">
      <c r="A1147" s="45">
        <v>46053</v>
      </c>
      <c r="B1147" t="s">
        <v>72</v>
      </c>
      <c r="C1147" t="s">
        <v>47</v>
      </c>
      <c r="D1147" t="s">
        <v>58</v>
      </c>
      <c r="E1147" t="s">
        <v>58</v>
      </c>
      <c r="F1147" t="s">
        <v>392</v>
      </c>
      <c r="G1147">
        <v>999</v>
      </c>
      <c r="H1147" t="s">
        <v>27</v>
      </c>
      <c r="I1147" t="s">
        <v>461</v>
      </c>
      <c r="J1147" t="s">
        <v>462</v>
      </c>
      <c r="K1147" t="s">
        <v>463</v>
      </c>
      <c r="L1147" t="s">
        <v>464</v>
      </c>
      <c r="M1147" t="s">
        <v>465</v>
      </c>
    </row>
    <row r="1148" spans="1:13" hidden="1" x14ac:dyDescent="0.35">
      <c r="A1148" s="45">
        <v>46053</v>
      </c>
      <c r="B1148" t="s">
        <v>72</v>
      </c>
      <c r="C1148" t="s">
        <v>402</v>
      </c>
      <c r="D1148" t="s">
        <v>58</v>
      </c>
      <c r="E1148" t="s">
        <v>58</v>
      </c>
      <c r="F1148" t="s">
        <v>392</v>
      </c>
      <c r="G1148">
        <v>999</v>
      </c>
      <c r="H1148" t="s">
        <v>27</v>
      </c>
      <c r="I1148" t="s">
        <v>466</v>
      </c>
      <c r="J1148" t="s">
        <v>467</v>
      </c>
      <c r="K1148" t="s">
        <v>468</v>
      </c>
      <c r="L1148" t="s">
        <v>469</v>
      </c>
      <c r="M1148" t="s">
        <v>422</v>
      </c>
    </row>
    <row r="1149" spans="1:13" hidden="1" x14ac:dyDescent="0.35">
      <c r="A1149" s="45">
        <v>46053</v>
      </c>
      <c r="B1149" t="s">
        <v>72</v>
      </c>
      <c r="C1149" t="s">
        <v>26</v>
      </c>
      <c r="D1149" t="s">
        <v>58</v>
      </c>
      <c r="E1149" t="s">
        <v>58</v>
      </c>
      <c r="F1149" t="s">
        <v>392</v>
      </c>
      <c r="G1149">
        <v>999</v>
      </c>
      <c r="H1149" t="s">
        <v>27</v>
      </c>
      <c r="I1149" t="s">
        <v>470</v>
      </c>
      <c r="J1149" t="s">
        <v>471</v>
      </c>
      <c r="K1149" t="s">
        <v>472</v>
      </c>
      <c r="L1149" t="s">
        <v>473</v>
      </c>
      <c r="M1149" t="s">
        <v>474</v>
      </c>
    </row>
    <row r="1150" spans="1:13" hidden="1" x14ac:dyDescent="0.35">
      <c r="A1150" s="45">
        <v>46053</v>
      </c>
      <c r="B1150" t="s">
        <v>72</v>
      </c>
      <c r="C1150" t="s">
        <v>42</v>
      </c>
      <c r="D1150" t="s">
        <v>58</v>
      </c>
      <c r="E1150" t="s">
        <v>58</v>
      </c>
      <c r="F1150" t="s">
        <v>392</v>
      </c>
      <c r="G1150">
        <v>999</v>
      </c>
      <c r="H1150" t="s">
        <v>27</v>
      </c>
      <c r="I1150" s="38" t="s">
        <v>475</v>
      </c>
      <c r="J1150" t="s">
        <v>476</v>
      </c>
      <c r="K1150" s="38" t="s">
        <v>477</v>
      </c>
      <c r="L1150" t="s">
        <v>478</v>
      </c>
      <c r="M1150" t="s">
        <v>479</v>
      </c>
    </row>
    <row r="1151" spans="1:13" hidden="1" x14ac:dyDescent="0.35">
      <c r="A1151" s="45">
        <v>46053</v>
      </c>
      <c r="B1151" t="s">
        <v>72</v>
      </c>
      <c r="C1151" t="s">
        <v>18</v>
      </c>
      <c r="D1151" t="s">
        <v>58</v>
      </c>
      <c r="E1151" t="s">
        <v>58</v>
      </c>
      <c r="F1151" t="s">
        <v>392</v>
      </c>
      <c r="G1151">
        <v>999</v>
      </c>
      <c r="H1151" t="s">
        <v>27</v>
      </c>
      <c r="I1151" t="s">
        <v>480</v>
      </c>
      <c r="J1151" t="s">
        <v>481</v>
      </c>
      <c r="K1151" t="s">
        <v>482</v>
      </c>
      <c r="L1151" t="s">
        <v>483</v>
      </c>
      <c r="M1151" t="s">
        <v>484</v>
      </c>
    </row>
    <row r="1152" spans="1:13" hidden="1" x14ac:dyDescent="0.35">
      <c r="A1152" s="45">
        <v>46053</v>
      </c>
      <c r="B1152" t="s">
        <v>72</v>
      </c>
      <c r="C1152" t="s">
        <v>48</v>
      </c>
      <c r="D1152" t="s">
        <v>58</v>
      </c>
      <c r="E1152" t="s">
        <v>58</v>
      </c>
      <c r="F1152" t="s">
        <v>392</v>
      </c>
      <c r="G1152">
        <v>999</v>
      </c>
      <c r="H1152" t="s">
        <v>27</v>
      </c>
      <c r="I1152" s="38" t="s">
        <v>485</v>
      </c>
      <c r="J1152" t="s">
        <v>486</v>
      </c>
      <c r="K1152" s="38" t="s">
        <v>487</v>
      </c>
      <c r="L1152" t="s">
        <v>488</v>
      </c>
      <c r="M1152" t="s">
        <v>473</v>
      </c>
    </row>
    <row r="1153" spans="1:13" hidden="1" x14ac:dyDescent="0.35">
      <c r="A1153" s="45">
        <v>46053</v>
      </c>
      <c r="B1153" t="s">
        <v>72</v>
      </c>
      <c r="C1153" t="s">
        <v>46</v>
      </c>
      <c r="D1153" t="s">
        <v>58</v>
      </c>
      <c r="E1153" t="s">
        <v>58</v>
      </c>
      <c r="F1153" t="s">
        <v>35</v>
      </c>
      <c r="G1153">
        <v>501</v>
      </c>
      <c r="H1153" t="s">
        <v>74</v>
      </c>
      <c r="I1153" t="s">
        <v>1224</v>
      </c>
      <c r="J1153" t="s">
        <v>1225</v>
      </c>
      <c r="K1153" t="s">
        <v>444</v>
      </c>
      <c r="L1153" t="s">
        <v>444</v>
      </c>
      <c r="M1153" t="s">
        <v>444</v>
      </c>
    </row>
    <row r="1154" spans="1:13" hidden="1" x14ac:dyDescent="0.35">
      <c r="A1154" s="45">
        <v>46053</v>
      </c>
      <c r="B1154" t="s">
        <v>72</v>
      </c>
      <c r="C1154" t="s">
        <v>47</v>
      </c>
      <c r="D1154" t="s">
        <v>58</v>
      </c>
      <c r="E1154" t="s">
        <v>58</v>
      </c>
      <c r="F1154" t="s">
        <v>35</v>
      </c>
      <c r="G1154">
        <v>501</v>
      </c>
      <c r="H1154" t="s">
        <v>74</v>
      </c>
      <c r="I1154" t="s">
        <v>1226</v>
      </c>
      <c r="J1154" t="s">
        <v>1164</v>
      </c>
      <c r="K1154" t="s">
        <v>444</v>
      </c>
      <c r="L1154" t="s">
        <v>444</v>
      </c>
      <c r="M1154" t="s">
        <v>444</v>
      </c>
    </row>
    <row r="1155" spans="1:13" hidden="1" x14ac:dyDescent="0.35">
      <c r="A1155" s="45">
        <v>46053</v>
      </c>
      <c r="B1155" t="s">
        <v>72</v>
      </c>
      <c r="C1155" t="s">
        <v>402</v>
      </c>
      <c r="D1155" t="s">
        <v>58</v>
      </c>
      <c r="E1155" t="s">
        <v>58</v>
      </c>
      <c r="F1155" t="s">
        <v>35</v>
      </c>
      <c r="G1155">
        <v>501</v>
      </c>
      <c r="H1155" t="s">
        <v>74</v>
      </c>
      <c r="I1155" t="s">
        <v>1227</v>
      </c>
      <c r="J1155" t="s">
        <v>1228</v>
      </c>
      <c r="K1155" t="s">
        <v>444</v>
      </c>
      <c r="L1155" t="s">
        <v>444</v>
      </c>
      <c r="M1155" t="s">
        <v>444</v>
      </c>
    </row>
    <row r="1156" spans="1:13" hidden="1" x14ac:dyDescent="0.35">
      <c r="A1156" s="45">
        <v>46053</v>
      </c>
      <c r="B1156" t="s">
        <v>72</v>
      </c>
      <c r="C1156" t="s">
        <v>26</v>
      </c>
      <c r="D1156" t="s">
        <v>58</v>
      </c>
      <c r="E1156" t="s">
        <v>58</v>
      </c>
      <c r="F1156" t="s">
        <v>35</v>
      </c>
      <c r="G1156">
        <v>501</v>
      </c>
      <c r="H1156" t="s">
        <v>74</v>
      </c>
      <c r="I1156" s="37" t="s">
        <v>560</v>
      </c>
      <c r="J1156" t="s">
        <v>422</v>
      </c>
      <c r="K1156" t="s">
        <v>444</v>
      </c>
      <c r="L1156" t="s">
        <v>444</v>
      </c>
      <c r="M1156" t="s">
        <v>444</v>
      </c>
    </row>
    <row r="1157" spans="1:13" hidden="1" x14ac:dyDescent="0.35">
      <c r="A1157" s="45">
        <v>46053</v>
      </c>
      <c r="B1157" t="s">
        <v>72</v>
      </c>
      <c r="C1157" t="s">
        <v>42</v>
      </c>
      <c r="D1157" t="s">
        <v>58</v>
      </c>
      <c r="E1157" t="s">
        <v>58</v>
      </c>
      <c r="F1157" t="s">
        <v>35</v>
      </c>
      <c r="G1157">
        <v>501</v>
      </c>
      <c r="H1157" t="s">
        <v>74</v>
      </c>
      <c r="I1157" s="38" t="s">
        <v>1229</v>
      </c>
      <c r="J1157" t="s">
        <v>1230</v>
      </c>
      <c r="K1157" s="38" t="s">
        <v>444</v>
      </c>
      <c r="L1157" t="s">
        <v>444</v>
      </c>
      <c r="M1157" t="s">
        <v>444</v>
      </c>
    </row>
    <row r="1158" spans="1:13" hidden="1" x14ac:dyDescent="0.35">
      <c r="A1158" s="45">
        <v>46053</v>
      </c>
      <c r="B1158" t="s">
        <v>72</v>
      </c>
      <c r="C1158" t="s">
        <v>18</v>
      </c>
      <c r="D1158" t="s">
        <v>58</v>
      </c>
      <c r="E1158" t="s">
        <v>58</v>
      </c>
      <c r="F1158" t="s">
        <v>35</v>
      </c>
      <c r="G1158">
        <v>501</v>
      </c>
      <c r="H1158" t="s">
        <v>74</v>
      </c>
      <c r="I1158" t="s">
        <v>1231</v>
      </c>
      <c r="J1158" t="s">
        <v>1232</v>
      </c>
      <c r="K1158" t="s">
        <v>444</v>
      </c>
      <c r="L1158" t="s">
        <v>444</v>
      </c>
      <c r="M1158" t="s">
        <v>444</v>
      </c>
    </row>
    <row r="1159" spans="1:13" hidden="1" x14ac:dyDescent="0.35">
      <c r="A1159" s="45">
        <v>46053</v>
      </c>
      <c r="B1159" t="s">
        <v>72</v>
      </c>
      <c r="C1159" t="s">
        <v>48</v>
      </c>
      <c r="D1159" t="s">
        <v>58</v>
      </c>
      <c r="E1159" t="s">
        <v>58</v>
      </c>
      <c r="F1159" t="s">
        <v>35</v>
      </c>
      <c r="G1159">
        <v>501</v>
      </c>
      <c r="H1159" t="s">
        <v>74</v>
      </c>
      <c r="I1159" s="38" t="s">
        <v>1069</v>
      </c>
      <c r="J1159" t="s">
        <v>1233</v>
      </c>
      <c r="K1159" t="s">
        <v>444</v>
      </c>
      <c r="L1159" t="s">
        <v>444</v>
      </c>
      <c r="M1159" s="38" t="s">
        <v>444</v>
      </c>
    </row>
    <row r="1160" spans="1:13" hidden="1" x14ac:dyDescent="0.35">
      <c r="A1160" s="45">
        <v>46053</v>
      </c>
      <c r="B1160" t="s">
        <v>72</v>
      </c>
      <c r="C1160" t="s">
        <v>46</v>
      </c>
      <c r="D1160" t="s">
        <v>58</v>
      </c>
      <c r="E1160" t="s">
        <v>58</v>
      </c>
      <c r="F1160" t="s">
        <v>35</v>
      </c>
      <c r="G1160">
        <v>502</v>
      </c>
      <c r="H1160" t="s">
        <v>75</v>
      </c>
      <c r="I1160" t="s">
        <v>1234</v>
      </c>
      <c r="J1160" t="s">
        <v>1235</v>
      </c>
      <c r="K1160" t="s">
        <v>444</v>
      </c>
      <c r="L1160" t="s">
        <v>444</v>
      </c>
      <c r="M1160" t="s">
        <v>444</v>
      </c>
    </row>
    <row r="1161" spans="1:13" hidden="1" x14ac:dyDescent="0.35">
      <c r="A1161" s="45">
        <v>46053</v>
      </c>
      <c r="B1161" t="s">
        <v>72</v>
      </c>
      <c r="C1161" t="s">
        <v>47</v>
      </c>
      <c r="D1161" t="s">
        <v>58</v>
      </c>
      <c r="E1161" t="s">
        <v>58</v>
      </c>
      <c r="F1161" t="s">
        <v>35</v>
      </c>
      <c r="G1161">
        <v>502</v>
      </c>
      <c r="H1161" t="s">
        <v>75</v>
      </c>
      <c r="I1161" t="s">
        <v>1236</v>
      </c>
      <c r="J1161" t="s">
        <v>1237</v>
      </c>
      <c r="K1161" t="s">
        <v>444</v>
      </c>
      <c r="L1161" t="s">
        <v>444</v>
      </c>
      <c r="M1161" t="s">
        <v>444</v>
      </c>
    </row>
    <row r="1162" spans="1:13" hidden="1" x14ac:dyDescent="0.35">
      <c r="A1162" s="45">
        <v>46053</v>
      </c>
      <c r="B1162" t="s">
        <v>72</v>
      </c>
      <c r="C1162" t="s">
        <v>402</v>
      </c>
      <c r="D1162" t="s">
        <v>58</v>
      </c>
      <c r="E1162" t="s">
        <v>58</v>
      </c>
      <c r="F1162" t="s">
        <v>35</v>
      </c>
      <c r="G1162">
        <v>502</v>
      </c>
      <c r="H1162" t="s">
        <v>75</v>
      </c>
      <c r="I1162" t="s">
        <v>1159</v>
      </c>
      <c r="J1162" t="s">
        <v>558</v>
      </c>
      <c r="K1162" t="s">
        <v>444</v>
      </c>
      <c r="L1162" t="s">
        <v>444</v>
      </c>
      <c r="M1162" t="s">
        <v>444</v>
      </c>
    </row>
    <row r="1163" spans="1:13" hidden="1" x14ac:dyDescent="0.35">
      <c r="A1163" s="45">
        <v>46053</v>
      </c>
      <c r="B1163" t="s">
        <v>72</v>
      </c>
      <c r="C1163" t="s">
        <v>26</v>
      </c>
      <c r="D1163" t="s">
        <v>58</v>
      </c>
      <c r="E1163" t="s">
        <v>58</v>
      </c>
      <c r="F1163" t="s">
        <v>35</v>
      </c>
      <c r="G1163">
        <v>502</v>
      </c>
      <c r="H1163" t="s">
        <v>75</v>
      </c>
      <c r="I1163" t="s">
        <v>422</v>
      </c>
      <c r="J1163" t="s">
        <v>422</v>
      </c>
      <c r="K1163" t="s">
        <v>444</v>
      </c>
      <c r="L1163" t="s">
        <v>444</v>
      </c>
      <c r="M1163" t="s">
        <v>444</v>
      </c>
    </row>
    <row r="1164" spans="1:13" hidden="1" x14ac:dyDescent="0.35">
      <c r="A1164" s="45">
        <v>46053</v>
      </c>
      <c r="B1164" t="s">
        <v>72</v>
      </c>
      <c r="C1164" t="s">
        <v>42</v>
      </c>
      <c r="D1164" t="s">
        <v>58</v>
      </c>
      <c r="E1164" t="s">
        <v>58</v>
      </c>
      <c r="F1164" t="s">
        <v>35</v>
      </c>
      <c r="G1164">
        <v>502</v>
      </c>
      <c r="H1164" t="s">
        <v>75</v>
      </c>
      <c r="I1164" s="38" t="s">
        <v>1238</v>
      </c>
      <c r="J1164" t="s">
        <v>1239</v>
      </c>
      <c r="K1164" t="s">
        <v>444</v>
      </c>
      <c r="L1164" t="s">
        <v>444</v>
      </c>
      <c r="M1164" s="38" t="s">
        <v>444</v>
      </c>
    </row>
    <row r="1165" spans="1:13" hidden="1" x14ac:dyDescent="0.35">
      <c r="A1165" s="45">
        <v>46053</v>
      </c>
      <c r="B1165" t="s">
        <v>72</v>
      </c>
      <c r="C1165" t="s">
        <v>18</v>
      </c>
      <c r="D1165" t="s">
        <v>58</v>
      </c>
      <c r="E1165" t="s">
        <v>58</v>
      </c>
      <c r="F1165" t="s">
        <v>35</v>
      </c>
      <c r="G1165">
        <v>502</v>
      </c>
      <c r="H1165" t="s">
        <v>75</v>
      </c>
      <c r="I1165" t="s">
        <v>1240</v>
      </c>
      <c r="J1165" t="s">
        <v>1241</v>
      </c>
      <c r="K1165" t="s">
        <v>444</v>
      </c>
      <c r="L1165" t="s">
        <v>444</v>
      </c>
      <c r="M1165" t="s">
        <v>444</v>
      </c>
    </row>
    <row r="1166" spans="1:13" hidden="1" x14ac:dyDescent="0.35">
      <c r="A1166" s="45">
        <v>46053</v>
      </c>
      <c r="B1166" t="s">
        <v>72</v>
      </c>
      <c r="C1166" t="s">
        <v>48</v>
      </c>
      <c r="D1166" t="s">
        <v>58</v>
      </c>
      <c r="E1166" t="s">
        <v>58</v>
      </c>
      <c r="F1166" t="s">
        <v>35</v>
      </c>
      <c r="G1166">
        <v>502</v>
      </c>
      <c r="H1166" t="s">
        <v>75</v>
      </c>
      <c r="I1166" s="38" t="s">
        <v>750</v>
      </c>
      <c r="J1166" t="s">
        <v>1137</v>
      </c>
      <c r="K1166" t="s">
        <v>444</v>
      </c>
      <c r="L1166" t="s">
        <v>444</v>
      </c>
      <c r="M1166" s="38" t="s">
        <v>444</v>
      </c>
    </row>
    <row r="1167" spans="1:13" hidden="1" x14ac:dyDescent="0.35">
      <c r="A1167" s="45">
        <v>46053</v>
      </c>
      <c r="B1167" t="s">
        <v>72</v>
      </c>
      <c r="C1167" t="s">
        <v>46</v>
      </c>
      <c r="D1167" t="s">
        <v>58</v>
      </c>
      <c r="E1167" t="s">
        <v>58</v>
      </c>
      <c r="F1167" t="s">
        <v>35</v>
      </c>
      <c r="G1167">
        <v>503</v>
      </c>
      <c r="H1167" t="s">
        <v>76</v>
      </c>
      <c r="I1167" t="s">
        <v>699</v>
      </c>
      <c r="J1167" t="s">
        <v>444</v>
      </c>
      <c r="K1167" t="s">
        <v>444</v>
      </c>
      <c r="L1167" t="s">
        <v>421</v>
      </c>
      <c r="M1167" t="s">
        <v>444</v>
      </c>
    </row>
    <row r="1168" spans="1:13" hidden="1" x14ac:dyDescent="0.35">
      <c r="A1168" s="45">
        <v>46053</v>
      </c>
      <c r="B1168" t="s">
        <v>72</v>
      </c>
      <c r="C1168" t="s">
        <v>47</v>
      </c>
      <c r="D1168" t="s">
        <v>58</v>
      </c>
      <c r="E1168" t="s">
        <v>58</v>
      </c>
      <c r="F1168" t="s">
        <v>35</v>
      </c>
      <c r="G1168">
        <v>503</v>
      </c>
      <c r="H1168" t="s">
        <v>76</v>
      </c>
      <c r="I1168" t="s">
        <v>1242</v>
      </c>
      <c r="J1168" t="s">
        <v>444</v>
      </c>
      <c r="K1168" t="s">
        <v>444</v>
      </c>
      <c r="L1168" t="s">
        <v>421</v>
      </c>
      <c r="M1168" t="s">
        <v>444</v>
      </c>
    </row>
    <row r="1169" spans="1:13" hidden="1" x14ac:dyDescent="0.35">
      <c r="A1169" s="45">
        <v>46053</v>
      </c>
      <c r="B1169" t="s">
        <v>72</v>
      </c>
      <c r="C1169" t="s">
        <v>402</v>
      </c>
      <c r="D1169" t="s">
        <v>58</v>
      </c>
      <c r="E1169" t="s">
        <v>58</v>
      </c>
      <c r="F1169" t="s">
        <v>35</v>
      </c>
      <c r="G1169">
        <v>503</v>
      </c>
      <c r="H1169" t="s">
        <v>76</v>
      </c>
      <c r="I1169" t="s">
        <v>1243</v>
      </c>
      <c r="J1169" t="s">
        <v>444</v>
      </c>
      <c r="K1169" t="s">
        <v>444</v>
      </c>
      <c r="L1169" t="s">
        <v>421</v>
      </c>
      <c r="M1169" t="s">
        <v>444</v>
      </c>
    </row>
    <row r="1170" spans="1:13" hidden="1" x14ac:dyDescent="0.35">
      <c r="A1170" s="45">
        <v>46053</v>
      </c>
      <c r="B1170" t="s">
        <v>72</v>
      </c>
      <c r="C1170" t="s">
        <v>26</v>
      </c>
      <c r="D1170" t="s">
        <v>58</v>
      </c>
      <c r="E1170" t="s">
        <v>58</v>
      </c>
      <c r="F1170" t="s">
        <v>35</v>
      </c>
      <c r="G1170">
        <v>503</v>
      </c>
      <c r="H1170" t="s">
        <v>76</v>
      </c>
      <c r="I1170" t="s">
        <v>422</v>
      </c>
      <c r="J1170" t="s">
        <v>444</v>
      </c>
      <c r="K1170" t="s">
        <v>444</v>
      </c>
      <c r="L1170" t="s">
        <v>422</v>
      </c>
      <c r="M1170" t="s">
        <v>444</v>
      </c>
    </row>
    <row r="1171" spans="1:13" hidden="1" x14ac:dyDescent="0.35">
      <c r="A1171" s="45">
        <v>46053</v>
      </c>
      <c r="B1171" t="s">
        <v>72</v>
      </c>
      <c r="C1171" t="s">
        <v>42</v>
      </c>
      <c r="D1171" t="s">
        <v>58</v>
      </c>
      <c r="E1171" t="s">
        <v>58</v>
      </c>
      <c r="F1171" t="s">
        <v>35</v>
      </c>
      <c r="G1171">
        <v>503</v>
      </c>
      <c r="H1171" t="s">
        <v>76</v>
      </c>
      <c r="I1171" s="38" t="s">
        <v>651</v>
      </c>
      <c r="J1171" t="s">
        <v>444</v>
      </c>
      <c r="K1171" t="s">
        <v>444</v>
      </c>
      <c r="L1171" t="s">
        <v>421</v>
      </c>
      <c r="M1171" s="38" t="s">
        <v>444</v>
      </c>
    </row>
    <row r="1172" spans="1:13" hidden="1" x14ac:dyDescent="0.35">
      <c r="A1172" s="45">
        <v>46053</v>
      </c>
      <c r="B1172" t="s">
        <v>72</v>
      </c>
      <c r="C1172" t="s">
        <v>18</v>
      </c>
      <c r="D1172" t="s">
        <v>58</v>
      </c>
      <c r="E1172" t="s">
        <v>58</v>
      </c>
      <c r="F1172" t="s">
        <v>35</v>
      </c>
      <c r="G1172">
        <v>503</v>
      </c>
      <c r="H1172" t="s">
        <v>76</v>
      </c>
      <c r="I1172" t="s">
        <v>917</v>
      </c>
      <c r="J1172" t="s">
        <v>444</v>
      </c>
      <c r="K1172" t="s">
        <v>444</v>
      </c>
      <c r="L1172" t="s">
        <v>421</v>
      </c>
      <c r="M1172" t="s">
        <v>444</v>
      </c>
    </row>
    <row r="1173" spans="1:13" hidden="1" x14ac:dyDescent="0.35">
      <c r="A1173" s="45">
        <v>46053</v>
      </c>
      <c r="B1173" t="s">
        <v>72</v>
      </c>
      <c r="C1173" t="s">
        <v>48</v>
      </c>
      <c r="D1173" t="s">
        <v>58</v>
      </c>
      <c r="E1173" t="s">
        <v>58</v>
      </c>
      <c r="F1173" t="s">
        <v>35</v>
      </c>
      <c r="G1173">
        <v>503</v>
      </c>
      <c r="H1173" t="s">
        <v>76</v>
      </c>
      <c r="I1173" s="38" t="s">
        <v>630</v>
      </c>
      <c r="J1173" t="s">
        <v>444</v>
      </c>
      <c r="K1173" t="s">
        <v>444</v>
      </c>
      <c r="L1173" t="s">
        <v>421</v>
      </c>
      <c r="M1173" s="38" t="s">
        <v>444</v>
      </c>
    </row>
    <row r="1174" spans="1:13" hidden="1" x14ac:dyDescent="0.35">
      <c r="A1174" s="45">
        <v>46053</v>
      </c>
      <c r="B1174" t="s">
        <v>72</v>
      </c>
      <c r="C1174" t="s">
        <v>46</v>
      </c>
      <c r="D1174" t="s">
        <v>58</v>
      </c>
      <c r="E1174" t="s">
        <v>58</v>
      </c>
      <c r="F1174" t="s">
        <v>35</v>
      </c>
      <c r="G1174">
        <v>504</v>
      </c>
      <c r="H1174" t="s">
        <v>77</v>
      </c>
      <c r="I1174" t="s">
        <v>574</v>
      </c>
      <c r="J1174" t="s">
        <v>444</v>
      </c>
      <c r="K1174" t="s">
        <v>749</v>
      </c>
      <c r="L1174" t="s">
        <v>444</v>
      </c>
      <c r="M1174" t="s">
        <v>444</v>
      </c>
    </row>
    <row r="1175" spans="1:13" hidden="1" x14ac:dyDescent="0.35">
      <c r="A1175" s="45">
        <v>46053</v>
      </c>
      <c r="B1175" t="s">
        <v>72</v>
      </c>
      <c r="C1175" t="s">
        <v>47</v>
      </c>
      <c r="D1175" t="s">
        <v>58</v>
      </c>
      <c r="E1175" t="s">
        <v>58</v>
      </c>
      <c r="F1175" t="s">
        <v>35</v>
      </c>
      <c r="G1175">
        <v>504</v>
      </c>
      <c r="H1175" t="s">
        <v>77</v>
      </c>
      <c r="I1175" t="s">
        <v>422</v>
      </c>
      <c r="J1175" t="s">
        <v>444</v>
      </c>
      <c r="K1175" t="s">
        <v>422</v>
      </c>
      <c r="L1175" t="s">
        <v>444</v>
      </c>
      <c r="M1175" t="s">
        <v>444</v>
      </c>
    </row>
    <row r="1176" spans="1:13" hidden="1" x14ac:dyDescent="0.35">
      <c r="A1176" s="45">
        <v>46053</v>
      </c>
      <c r="B1176" t="s">
        <v>72</v>
      </c>
      <c r="C1176" t="s">
        <v>402</v>
      </c>
      <c r="D1176" t="s">
        <v>58</v>
      </c>
      <c r="E1176" t="s">
        <v>58</v>
      </c>
      <c r="F1176" t="s">
        <v>35</v>
      </c>
      <c r="G1176">
        <v>504</v>
      </c>
      <c r="H1176" t="s">
        <v>77</v>
      </c>
      <c r="I1176" t="s">
        <v>422</v>
      </c>
      <c r="J1176" t="s">
        <v>444</v>
      </c>
      <c r="K1176" t="s">
        <v>422</v>
      </c>
      <c r="L1176" t="s">
        <v>444</v>
      </c>
      <c r="M1176" t="s">
        <v>444</v>
      </c>
    </row>
    <row r="1177" spans="1:13" hidden="1" x14ac:dyDescent="0.35">
      <c r="A1177" s="45">
        <v>46053</v>
      </c>
      <c r="B1177" t="s">
        <v>72</v>
      </c>
      <c r="C1177" t="s">
        <v>26</v>
      </c>
      <c r="D1177" t="s">
        <v>58</v>
      </c>
      <c r="E1177" t="s">
        <v>58</v>
      </c>
      <c r="F1177" t="s">
        <v>35</v>
      </c>
      <c r="G1177">
        <v>504</v>
      </c>
      <c r="H1177" t="s">
        <v>77</v>
      </c>
      <c r="I1177" t="s">
        <v>422</v>
      </c>
      <c r="J1177" t="s">
        <v>444</v>
      </c>
      <c r="K1177" t="s">
        <v>422</v>
      </c>
      <c r="L1177" t="s">
        <v>444</v>
      </c>
      <c r="M1177" t="s">
        <v>444</v>
      </c>
    </row>
    <row r="1178" spans="1:13" hidden="1" x14ac:dyDescent="0.35">
      <c r="A1178" s="45">
        <v>46053</v>
      </c>
      <c r="B1178" t="s">
        <v>72</v>
      </c>
      <c r="C1178" t="s">
        <v>42</v>
      </c>
      <c r="D1178" t="s">
        <v>58</v>
      </c>
      <c r="E1178" t="s">
        <v>58</v>
      </c>
      <c r="F1178" t="s">
        <v>35</v>
      </c>
      <c r="G1178">
        <v>504</v>
      </c>
      <c r="H1178" t="s">
        <v>77</v>
      </c>
      <c r="I1178" s="38" t="s">
        <v>422</v>
      </c>
      <c r="J1178" t="s">
        <v>444</v>
      </c>
      <c r="K1178" t="s">
        <v>422</v>
      </c>
      <c r="L1178" t="s">
        <v>444</v>
      </c>
      <c r="M1178" s="38" t="s">
        <v>444</v>
      </c>
    </row>
    <row r="1179" spans="1:13" hidden="1" x14ac:dyDescent="0.35">
      <c r="A1179" s="45">
        <v>46053</v>
      </c>
      <c r="B1179" t="s">
        <v>72</v>
      </c>
      <c r="C1179" t="s">
        <v>18</v>
      </c>
      <c r="D1179" t="s">
        <v>58</v>
      </c>
      <c r="E1179" t="s">
        <v>58</v>
      </c>
      <c r="F1179" t="s">
        <v>35</v>
      </c>
      <c r="G1179">
        <v>504</v>
      </c>
      <c r="H1179" t="s">
        <v>77</v>
      </c>
      <c r="I1179" t="s">
        <v>620</v>
      </c>
      <c r="J1179" t="s">
        <v>444</v>
      </c>
      <c r="K1179" t="s">
        <v>1244</v>
      </c>
      <c r="L1179" t="s">
        <v>444</v>
      </c>
      <c r="M1179" t="s">
        <v>444</v>
      </c>
    </row>
    <row r="1180" spans="1:13" hidden="1" x14ac:dyDescent="0.35">
      <c r="A1180" s="45">
        <v>46053</v>
      </c>
      <c r="B1180" t="s">
        <v>72</v>
      </c>
      <c r="C1180" t="s">
        <v>48</v>
      </c>
      <c r="D1180" t="s">
        <v>58</v>
      </c>
      <c r="E1180" t="s">
        <v>58</v>
      </c>
      <c r="F1180" t="s">
        <v>35</v>
      </c>
      <c r="G1180">
        <v>504</v>
      </c>
      <c r="H1180" t="s">
        <v>77</v>
      </c>
      <c r="I1180" t="s">
        <v>444</v>
      </c>
      <c r="J1180" t="s">
        <v>444</v>
      </c>
      <c r="K1180" t="s">
        <v>444</v>
      </c>
      <c r="L1180" t="s">
        <v>444</v>
      </c>
      <c r="M1180" t="s">
        <v>444</v>
      </c>
    </row>
    <row r="1181" spans="1:13" hidden="1" x14ac:dyDescent="0.35">
      <c r="A1181" s="45">
        <v>46053</v>
      </c>
      <c r="B1181" t="s">
        <v>72</v>
      </c>
      <c r="C1181" t="s">
        <v>46</v>
      </c>
      <c r="D1181" t="s">
        <v>58</v>
      </c>
      <c r="E1181" t="s">
        <v>58</v>
      </c>
      <c r="F1181" t="s">
        <v>35</v>
      </c>
      <c r="G1181">
        <v>505</v>
      </c>
      <c r="H1181" t="s">
        <v>78</v>
      </c>
      <c r="I1181" t="s">
        <v>445</v>
      </c>
      <c r="J1181" t="s">
        <v>444</v>
      </c>
      <c r="K1181" t="s">
        <v>1234</v>
      </c>
      <c r="L1181" t="s">
        <v>444</v>
      </c>
      <c r="M1181" t="s">
        <v>444</v>
      </c>
    </row>
    <row r="1182" spans="1:13" hidden="1" x14ac:dyDescent="0.35">
      <c r="A1182" s="45">
        <v>46053</v>
      </c>
      <c r="B1182" t="s">
        <v>72</v>
      </c>
      <c r="C1182" t="s">
        <v>47</v>
      </c>
      <c r="D1182" t="s">
        <v>58</v>
      </c>
      <c r="E1182" t="s">
        <v>58</v>
      </c>
      <c r="F1182" t="s">
        <v>35</v>
      </c>
      <c r="G1182">
        <v>505</v>
      </c>
      <c r="H1182" t="s">
        <v>78</v>
      </c>
      <c r="I1182" t="s">
        <v>422</v>
      </c>
      <c r="J1182" t="s">
        <v>444</v>
      </c>
      <c r="K1182" t="s">
        <v>422</v>
      </c>
      <c r="L1182" t="s">
        <v>444</v>
      </c>
      <c r="M1182" t="s">
        <v>444</v>
      </c>
    </row>
    <row r="1183" spans="1:13" hidden="1" x14ac:dyDescent="0.35">
      <c r="A1183" s="45">
        <v>46053</v>
      </c>
      <c r="B1183" t="s">
        <v>72</v>
      </c>
      <c r="C1183" t="s">
        <v>402</v>
      </c>
      <c r="D1183" t="s">
        <v>58</v>
      </c>
      <c r="E1183" t="s">
        <v>58</v>
      </c>
      <c r="F1183" t="s">
        <v>35</v>
      </c>
      <c r="G1183">
        <v>505</v>
      </c>
      <c r="H1183" t="s">
        <v>78</v>
      </c>
      <c r="I1183" t="s">
        <v>422</v>
      </c>
      <c r="J1183" t="s">
        <v>444</v>
      </c>
      <c r="K1183" t="s">
        <v>422</v>
      </c>
      <c r="L1183" t="s">
        <v>444</v>
      </c>
      <c r="M1183" t="s">
        <v>444</v>
      </c>
    </row>
    <row r="1184" spans="1:13" hidden="1" x14ac:dyDescent="0.35">
      <c r="A1184" s="45">
        <v>46053</v>
      </c>
      <c r="B1184" t="s">
        <v>72</v>
      </c>
      <c r="C1184" t="s">
        <v>26</v>
      </c>
      <c r="D1184" t="s">
        <v>58</v>
      </c>
      <c r="E1184" t="s">
        <v>58</v>
      </c>
      <c r="F1184" t="s">
        <v>35</v>
      </c>
      <c r="G1184">
        <v>505</v>
      </c>
      <c r="H1184" t="s">
        <v>78</v>
      </c>
      <c r="I1184" t="s">
        <v>444</v>
      </c>
      <c r="J1184" t="s">
        <v>444</v>
      </c>
      <c r="K1184" t="s">
        <v>444</v>
      </c>
      <c r="L1184" t="s">
        <v>444</v>
      </c>
      <c r="M1184" t="s">
        <v>444</v>
      </c>
    </row>
    <row r="1185" spans="1:13" hidden="1" x14ac:dyDescent="0.35">
      <c r="A1185" s="45">
        <v>46053</v>
      </c>
      <c r="B1185" t="s">
        <v>72</v>
      </c>
      <c r="C1185" t="s">
        <v>42</v>
      </c>
      <c r="D1185" t="s">
        <v>58</v>
      </c>
      <c r="E1185" t="s">
        <v>58</v>
      </c>
      <c r="F1185" t="s">
        <v>35</v>
      </c>
      <c r="G1185">
        <v>505</v>
      </c>
      <c r="H1185" t="s">
        <v>78</v>
      </c>
      <c r="I1185" t="s">
        <v>441</v>
      </c>
      <c r="J1185" t="s">
        <v>444</v>
      </c>
      <c r="K1185" t="s">
        <v>422</v>
      </c>
      <c r="L1185" t="s">
        <v>444</v>
      </c>
      <c r="M1185" t="s">
        <v>444</v>
      </c>
    </row>
    <row r="1186" spans="1:13" hidden="1" x14ac:dyDescent="0.35">
      <c r="A1186" s="45">
        <v>46053</v>
      </c>
      <c r="B1186" t="s">
        <v>72</v>
      </c>
      <c r="C1186" t="s">
        <v>18</v>
      </c>
      <c r="D1186" t="s">
        <v>58</v>
      </c>
      <c r="E1186" t="s">
        <v>58</v>
      </c>
      <c r="F1186" t="s">
        <v>35</v>
      </c>
      <c r="G1186">
        <v>505</v>
      </c>
      <c r="H1186" t="s">
        <v>78</v>
      </c>
      <c r="I1186" t="s">
        <v>596</v>
      </c>
      <c r="J1186" t="s">
        <v>444</v>
      </c>
      <c r="K1186" t="s">
        <v>1245</v>
      </c>
      <c r="L1186" t="s">
        <v>444</v>
      </c>
      <c r="M1186" t="s">
        <v>444</v>
      </c>
    </row>
    <row r="1187" spans="1:13" hidden="1" x14ac:dyDescent="0.35">
      <c r="A1187" s="45">
        <v>46053</v>
      </c>
      <c r="B1187" t="s">
        <v>72</v>
      </c>
      <c r="C1187" t="s">
        <v>48</v>
      </c>
      <c r="D1187" t="s">
        <v>58</v>
      </c>
      <c r="E1187" t="s">
        <v>58</v>
      </c>
      <c r="F1187" t="s">
        <v>35</v>
      </c>
      <c r="G1187">
        <v>505</v>
      </c>
      <c r="H1187" t="s">
        <v>78</v>
      </c>
      <c r="I1187" s="38" t="s">
        <v>619</v>
      </c>
      <c r="J1187" s="38" t="s">
        <v>444</v>
      </c>
      <c r="K1187" t="s">
        <v>421</v>
      </c>
      <c r="L1187" t="s">
        <v>444</v>
      </c>
      <c r="M1187" t="s">
        <v>444</v>
      </c>
    </row>
    <row r="1188" spans="1:13" hidden="1" x14ac:dyDescent="0.35">
      <c r="A1188" s="45">
        <v>46053</v>
      </c>
      <c r="B1188" t="s">
        <v>72</v>
      </c>
      <c r="C1188" t="s">
        <v>46</v>
      </c>
      <c r="D1188" t="s">
        <v>58</v>
      </c>
      <c r="E1188" t="s">
        <v>58</v>
      </c>
      <c r="F1188" t="s">
        <v>35</v>
      </c>
      <c r="G1188">
        <v>506</v>
      </c>
      <c r="H1188" t="s">
        <v>79</v>
      </c>
      <c r="I1188" s="38" t="s">
        <v>814</v>
      </c>
      <c r="J1188" s="38" t="s">
        <v>444</v>
      </c>
      <c r="K1188" t="s">
        <v>444</v>
      </c>
      <c r="L1188" t="s">
        <v>444</v>
      </c>
      <c r="M1188" t="s">
        <v>1246</v>
      </c>
    </row>
    <row r="1189" spans="1:13" hidden="1" x14ac:dyDescent="0.35">
      <c r="A1189" s="45">
        <v>46053</v>
      </c>
      <c r="B1189" t="s">
        <v>72</v>
      </c>
      <c r="C1189" t="s">
        <v>47</v>
      </c>
      <c r="D1189" t="s">
        <v>58</v>
      </c>
      <c r="E1189" t="s">
        <v>58</v>
      </c>
      <c r="F1189" t="s">
        <v>35</v>
      </c>
      <c r="G1189">
        <v>506</v>
      </c>
      <c r="H1189" t="s">
        <v>79</v>
      </c>
      <c r="I1189" s="38" t="s">
        <v>422</v>
      </c>
      <c r="J1189" s="38" t="s">
        <v>444</v>
      </c>
      <c r="K1189" t="s">
        <v>444</v>
      </c>
      <c r="L1189" t="s">
        <v>444</v>
      </c>
      <c r="M1189" t="s">
        <v>422</v>
      </c>
    </row>
    <row r="1190" spans="1:13" hidden="1" x14ac:dyDescent="0.35">
      <c r="A1190" s="45">
        <v>46053</v>
      </c>
      <c r="B1190" t="s">
        <v>72</v>
      </c>
      <c r="C1190" t="s">
        <v>402</v>
      </c>
      <c r="D1190" t="s">
        <v>58</v>
      </c>
      <c r="E1190" t="s">
        <v>58</v>
      </c>
      <c r="F1190" t="s">
        <v>35</v>
      </c>
      <c r="G1190">
        <v>506</v>
      </c>
      <c r="H1190" t="s">
        <v>79</v>
      </c>
      <c r="I1190" s="38" t="s">
        <v>444</v>
      </c>
      <c r="J1190" s="38" t="s">
        <v>444</v>
      </c>
      <c r="K1190" t="s">
        <v>444</v>
      </c>
      <c r="L1190" t="s">
        <v>444</v>
      </c>
      <c r="M1190" t="s">
        <v>444</v>
      </c>
    </row>
    <row r="1191" spans="1:13" hidden="1" x14ac:dyDescent="0.35">
      <c r="A1191" s="45">
        <v>46053</v>
      </c>
      <c r="B1191" t="s">
        <v>72</v>
      </c>
      <c r="C1191" t="s">
        <v>26</v>
      </c>
      <c r="D1191" t="s">
        <v>58</v>
      </c>
      <c r="E1191" t="s">
        <v>58</v>
      </c>
      <c r="F1191" t="s">
        <v>35</v>
      </c>
      <c r="G1191">
        <v>506</v>
      </c>
      <c r="H1191" t="s">
        <v>79</v>
      </c>
      <c r="I1191" s="38" t="s">
        <v>444</v>
      </c>
      <c r="J1191" s="37" t="s">
        <v>444</v>
      </c>
      <c r="K1191" t="s">
        <v>444</v>
      </c>
      <c r="L1191" t="s">
        <v>444</v>
      </c>
      <c r="M1191" t="s">
        <v>444</v>
      </c>
    </row>
    <row r="1192" spans="1:13" hidden="1" x14ac:dyDescent="0.35">
      <c r="A1192" s="45">
        <v>46053</v>
      </c>
      <c r="B1192" t="s">
        <v>72</v>
      </c>
      <c r="C1192" t="s">
        <v>42</v>
      </c>
      <c r="D1192" t="s">
        <v>58</v>
      </c>
      <c r="E1192" t="s">
        <v>58</v>
      </c>
      <c r="F1192" t="s">
        <v>35</v>
      </c>
      <c r="G1192">
        <v>506</v>
      </c>
      <c r="H1192" t="s">
        <v>79</v>
      </c>
      <c r="I1192" s="38" t="s">
        <v>422</v>
      </c>
      <c r="J1192" s="38" t="s">
        <v>444</v>
      </c>
      <c r="K1192" t="s">
        <v>444</v>
      </c>
      <c r="L1192" t="s">
        <v>444</v>
      </c>
      <c r="M1192" t="s">
        <v>422</v>
      </c>
    </row>
    <row r="1193" spans="1:13" hidden="1" x14ac:dyDescent="0.35">
      <c r="A1193" s="45">
        <v>46053</v>
      </c>
      <c r="B1193" t="s">
        <v>72</v>
      </c>
      <c r="C1193" t="s">
        <v>18</v>
      </c>
      <c r="D1193" t="s">
        <v>58</v>
      </c>
      <c r="E1193" t="s">
        <v>58</v>
      </c>
      <c r="F1193" t="s">
        <v>35</v>
      </c>
      <c r="G1193">
        <v>506</v>
      </c>
      <c r="H1193" t="s">
        <v>79</v>
      </c>
      <c r="I1193" s="38" t="s">
        <v>814</v>
      </c>
      <c r="J1193" s="38" t="s">
        <v>444</v>
      </c>
      <c r="K1193" t="s">
        <v>444</v>
      </c>
      <c r="L1193" t="s">
        <v>444</v>
      </c>
      <c r="M1193" t="s">
        <v>987</v>
      </c>
    </row>
    <row r="1194" spans="1:13" hidden="1" x14ac:dyDescent="0.35">
      <c r="A1194" s="45">
        <v>46053</v>
      </c>
      <c r="B1194" t="s">
        <v>72</v>
      </c>
      <c r="C1194" t="s">
        <v>48</v>
      </c>
      <c r="D1194" t="s">
        <v>58</v>
      </c>
      <c r="E1194" t="s">
        <v>58</v>
      </c>
      <c r="F1194" t="s">
        <v>35</v>
      </c>
      <c r="G1194">
        <v>506</v>
      </c>
      <c r="H1194" t="s">
        <v>79</v>
      </c>
      <c r="I1194" s="38" t="s">
        <v>422</v>
      </c>
      <c r="J1194" s="38" t="s">
        <v>444</v>
      </c>
      <c r="K1194" t="s">
        <v>444</v>
      </c>
      <c r="L1194" t="s">
        <v>444</v>
      </c>
      <c r="M1194" t="s">
        <v>422</v>
      </c>
    </row>
    <row r="1195" spans="1:13" hidden="1" x14ac:dyDescent="0.35">
      <c r="A1195" s="45">
        <v>46053</v>
      </c>
      <c r="B1195" t="s">
        <v>72</v>
      </c>
      <c r="C1195" t="s">
        <v>46</v>
      </c>
      <c r="D1195" t="s">
        <v>58</v>
      </c>
      <c r="E1195" t="s">
        <v>58</v>
      </c>
      <c r="F1195" t="s">
        <v>35</v>
      </c>
      <c r="G1195">
        <v>507</v>
      </c>
      <c r="H1195" t="s">
        <v>80</v>
      </c>
      <c r="I1195" s="38" t="s">
        <v>643</v>
      </c>
      <c r="J1195" s="38" t="s">
        <v>444</v>
      </c>
      <c r="K1195" t="s">
        <v>444</v>
      </c>
      <c r="L1195" t="s">
        <v>444</v>
      </c>
      <c r="M1195" t="s">
        <v>645</v>
      </c>
    </row>
    <row r="1196" spans="1:13" hidden="1" x14ac:dyDescent="0.35">
      <c r="A1196" s="45">
        <v>46053</v>
      </c>
      <c r="B1196" t="s">
        <v>72</v>
      </c>
      <c r="C1196" t="s">
        <v>47</v>
      </c>
      <c r="D1196" t="s">
        <v>58</v>
      </c>
      <c r="E1196" t="s">
        <v>58</v>
      </c>
      <c r="F1196" t="s">
        <v>35</v>
      </c>
      <c r="G1196">
        <v>507</v>
      </c>
      <c r="H1196" t="s">
        <v>80</v>
      </c>
      <c r="I1196" s="38" t="s">
        <v>422</v>
      </c>
      <c r="J1196" s="38" t="s">
        <v>444</v>
      </c>
      <c r="K1196" t="s">
        <v>444</v>
      </c>
      <c r="L1196" t="s">
        <v>444</v>
      </c>
      <c r="M1196" t="s">
        <v>422</v>
      </c>
    </row>
    <row r="1197" spans="1:13" hidden="1" x14ac:dyDescent="0.35">
      <c r="A1197" s="45">
        <v>46053</v>
      </c>
      <c r="B1197" t="s">
        <v>72</v>
      </c>
      <c r="C1197" t="s">
        <v>402</v>
      </c>
      <c r="D1197" t="s">
        <v>58</v>
      </c>
      <c r="E1197" t="s">
        <v>58</v>
      </c>
      <c r="F1197" t="s">
        <v>35</v>
      </c>
      <c r="G1197">
        <v>507</v>
      </c>
      <c r="H1197" t="s">
        <v>80</v>
      </c>
      <c r="I1197" s="38" t="s">
        <v>444</v>
      </c>
      <c r="J1197" s="38" t="s">
        <v>444</v>
      </c>
      <c r="K1197" t="s">
        <v>444</v>
      </c>
      <c r="L1197" t="s">
        <v>444</v>
      </c>
      <c r="M1197" t="s">
        <v>444</v>
      </c>
    </row>
    <row r="1198" spans="1:13" hidden="1" x14ac:dyDescent="0.35">
      <c r="A1198" s="45">
        <v>46053</v>
      </c>
      <c r="B1198" t="s">
        <v>72</v>
      </c>
      <c r="C1198" t="s">
        <v>26</v>
      </c>
      <c r="D1198" t="s">
        <v>58</v>
      </c>
      <c r="E1198" t="s">
        <v>58</v>
      </c>
      <c r="F1198" t="s">
        <v>35</v>
      </c>
      <c r="G1198">
        <v>507</v>
      </c>
      <c r="H1198" t="s">
        <v>80</v>
      </c>
      <c r="I1198" s="38" t="s">
        <v>444</v>
      </c>
      <c r="J1198" s="37" t="s">
        <v>444</v>
      </c>
      <c r="K1198" t="s">
        <v>444</v>
      </c>
      <c r="L1198" t="s">
        <v>444</v>
      </c>
      <c r="M1198" t="s">
        <v>444</v>
      </c>
    </row>
    <row r="1199" spans="1:13" hidden="1" x14ac:dyDescent="0.35">
      <c r="A1199" s="45">
        <v>46053</v>
      </c>
      <c r="B1199" t="s">
        <v>72</v>
      </c>
      <c r="C1199" t="s">
        <v>42</v>
      </c>
      <c r="D1199" t="s">
        <v>58</v>
      </c>
      <c r="E1199" t="s">
        <v>58</v>
      </c>
      <c r="F1199" t="s">
        <v>35</v>
      </c>
      <c r="G1199">
        <v>507</v>
      </c>
      <c r="H1199" t="s">
        <v>80</v>
      </c>
      <c r="I1199" s="38" t="s">
        <v>422</v>
      </c>
      <c r="J1199" s="38" t="s">
        <v>444</v>
      </c>
      <c r="K1199" t="s">
        <v>444</v>
      </c>
      <c r="L1199" t="s">
        <v>444</v>
      </c>
      <c r="M1199" t="s">
        <v>422</v>
      </c>
    </row>
    <row r="1200" spans="1:13" hidden="1" x14ac:dyDescent="0.35">
      <c r="A1200" s="45">
        <v>46053</v>
      </c>
      <c r="B1200" t="s">
        <v>72</v>
      </c>
      <c r="C1200" t="s">
        <v>18</v>
      </c>
      <c r="D1200" t="s">
        <v>58</v>
      </c>
      <c r="E1200" t="s">
        <v>58</v>
      </c>
      <c r="F1200" t="s">
        <v>35</v>
      </c>
      <c r="G1200">
        <v>507</v>
      </c>
      <c r="H1200" t="s">
        <v>80</v>
      </c>
      <c r="I1200" s="38" t="s">
        <v>643</v>
      </c>
      <c r="J1200" s="38" t="s">
        <v>444</v>
      </c>
      <c r="K1200" t="s">
        <v>444</v>
      </c>
      <c r="L1200" t="s">
        <v>444</v>
      </c>
      <c r="M1200" t="s">
        <v>839</v>
      </c>
    </row>
    <row r="1201" spans="1:13" hidden="1" x14ac:dyDescent="0.35">
      <c r="A1201" s="45">
        <v>46053</v>
      </c>
      <c r="B1201" t="s">
        <v>72</v>
      </c>
      <c r="C1201" t="s">
        <v>48</v>
      </c>
      <c r="D1201" t="s">
        <v>58</v>
      </c>
      <c r="E1201" t="s">
        <v>58</v>
      </c>
      <c r="F1201" t="s">
        <v>35</v>
      </c>
      <c r="G1201">
        <v>507</v>
      </c>
      <c r="H1201" t="s">
        <v>80</v>
      </c>
      <c r="I1201" s="38" t="s">
        <v>444</v>
      </c>
      <c r="J1201" t="s">
        <v>444</v>
      </c>
      <c r="K1201" t="s">
        <v>444</v>
      </c>
      <c r="L1201" s="37" t="s">
        <v>444</v>
      </c>
      <c r="M1201" t="s">
        <v>444</v>
      </c>
    </row>
    <row r="1202" spans="1:13" hidden="1" x14ac:dyDescent="0.35">
      <c r="A1202" s="45">
        <v>46053</v>
      </c>
      <c r="B1202" t="s">
        <v>72</v>
      </c>
      <c r="C1202" t="s">
        <v>46</v>
      </c>
      <c r="D1202" t="s">
        <v>58</v>
      </c>
      <c r="E1202" t="s">
        <v>58</v>
      </c>
      <c r="F1202" t="s">
        <v>35</v>
      </c>
      <c r="G1202">
        <v>508</v>
      </c>
      <c r="H1202" t="s">
        <v>26</v>
      </c>
      <c r="I1202" s="37" t="s">
        <v>439</v>
      </c>
      <c r="J1202" t="s">
        <v>444</v>
      </c>
      <c r="K1202" t="s">
        <v>444</v>
      </c>
      <c r="L1202" s="37" t="s">
        <v>444</v>
      </c>
      <c r="M1202" t="s">
        <v>1247</v>
      </c>
    </row>
    <row r="1203" spans="1:13" hidden="1" x14ac:dyDescent="0.35">
      <c r="A1203" s="45">
        <v>46053</v>
      </c>
      <c r="B1203" t="s">
        <v>72</v>
      </c>
      <c r="C1203" t="s">
        <v>47</v>
      </c>
      <c r="D1203" t="s">
        <v>58</v>
      </c>
      <c r="E1203" t="s">
        <v>58</v>
      </c>
      <c r="F1203" t="s">
        <v>35</v>
      </c>
      <c r="G1203">
        <v>508</v>
      </c>
      <c r="H1203" t="s">
        <v>26</v>
      </c>
      <c r="I1203" t="s">
        <v>422</v>
      </c>
      <c r="J1203" t="s">
        <v>444</v>
      </c>
      <c r="K1203" t="s">
        <v>444</v>
      </c>
      <c r="L1203" t="s">
        <v>444</v>
      </c>
      <c r="M1203" t="s">
        <v>422</v>
      </c>
    </row>
    <row r="1204" spans="1:13" hidden="1" x14ac:dyDescent="0.35">
      <c r="A1204" s="45">
        <v>46053</v>
      </c>
      <c r="B1204" t="s">
        <v>72</v>
      </c>
      <c r="C1204" t="s">
        <v>402</v>
      </c>
      <c r="D1204" t="s">
        <v>58</v>
      </c>
      <c r="E1204" t="s">
        <v>58</v>
      </c>
      <c r="F1204" t="s">
        <v>35</v>
      </c>
      <c r="G1204">
        <v>508</v>
      </c>
      <c r="H1204" t="s">
        <v>26</v>
      </c>
      <c r="I1204" t="s">
        <v>444</v>
      </c>
      <c r="J1204" t="s">
        <v>444</v>
      </c>
      <c r="K1204" t="s">
        <v>444</v>
      </c>
      <c r="L1204" t="s">
        <v>444</v>
      </c>
      <c r="M1204" t="s">
        <v>444</v>
      </c>
    </row>
    <row r="1205" spans="1:13" hidden="1" x14ac:dyDescent="0.35">
      <c r="A1205" s="45">
        <v>46053</v>
      </c>
      <c r="B1205" t="s">
        <v>72</v>
      </c>
      <c r="C1205" t="s">
        <v>26</v>
      </c>
      <c r="D1205" t="s">
        <v>58</v>
      </c>
      <c r="E1205" t="s">
        <v>58</v>
      </c>
      <c r="F1205" t="s">
        <v>35</v>
      </c>
      <c r="G1205">
        <v>508</v>
      </c>
      <c r="H1205" t="s">
        <v>26</v>
      </c>
      <c r="I1205" s="38" t="s">
        <v>422</v>
      </c>
      <c r="J1205" t="s">
        <v>444</v>
      </c>
      <c r="K1205" t="s">
        <v>444</v>
      </c>
      <c r="L1205" s="37" t="s">
        <v>444</v>
      </c>
      <c r="M1205" t="s">
        <v>422</v>
      </c>
    </row>
    <row r="1206" spans="1:13" hidden="1" x14ac:dyDescent="0.35">
      <c r="A1206" s="45">
        <v>46053</v>
      </c>
      <c r="B1206" t="s">
        <v>72</v>
      </c>
      <c r="C1206" t="s">
        <v>42</v>
      </c>
      <c r="D1206" t="s">
        <v>58</v>
      </c>
      <c r="E1206" t="s">
        <v>58</v>
      </c>
      <c r="F1206" t="s">
        <v>35</v>
      </c>
      <c r="G1206">
        <v>508</v>
      </c>
      <c r="H1206" t="s">
        <v>26</v>
      </c>
      <c r="I1206" s="38" t="s">
        <v>422</v>
      </c>
      <c r="J1206" t="s">
        <v>444</v>
      </c>
      <c r="K1206" t="s">
        <v>444</v>
      </c>
      <c r="L1206" s="37" t="s">
        <v>444</v>
      </c>
      <c r="M1206" t="s">
        <v>422</v>
      </c>
    </row>
    <row r="1207" spans="1:13" hidden="1" x14ac:dyDescent="0.35">
      <c r="A1207" s="45">
        <v>46053</v>
      </c>
      <c r="B1207" t="s">
        <v>72</v>
      </c>
      <c r="C1207" t="s">
        <v>18</v>
      </c>
      <c r="D1207" t="s">
        <v>58</v>
      </c>
      <c r="E1207" t="s">
        <v>58</v>
      </c>
      <c r="F1207" t="s">
        <v>35</v>
      </c>
      <c r="G1207">
        <v>508</v>
      </c>
      <c r="H1207" t="s">
        <v>26</v>
      </c>
      <c r="I1207" s="38" t="s">
        <v>439</v>
      </c>
      <c r="J1207" t="s">
        <v>444</v>
      </c>
      <c r="K1207" t="s">
        <v>444</v>
      </c>
      <c r="L1207" s="37" t="s">
        <v>444</v>
      </c>
      <c r="M1207" t="s">
        <v>1248</v>
      </c>
    </row>
    <row r="1208" spans="1:13" hidden="1" x14ac:dyDescent="0.35">
      <c r="A1208" s="45">
        <v>46053</v>
      </c>
      <c r="B1208" t="s">
        <v>72</v>
      </c>
      <c r="C1208" t="s">
        <v>48</v>
      </c>
      <c r="D1208" t="s">
        <v>58</v>
      </c>
      <c r="E1208" t="s">
        <v>58</v>
      </c>
      <c r="F1208" t="s">
        <v>35</v>
      </c>
      <c r="G1208">
        <v>508</v>
      </c>
      <c r="H1208" t="s">
        <v>26</v>
      </c>
      <c r="I1208" s="38" t="s">
        <v>422</v>
      </c>
      <c r="J1208" t="s">
        <v>444</v>
      </c>
      <c r="K1208" s="38" t="s">
        <v>444</v>
      </c>
      <c r="L1208" t="s">
        <v>444</v>
      </c>
      <c r="M1208" t="s">
        <v>422</v>
      </c>
    </row>
    <row r="1209" spans="1:13" hidden="1" x14ac:dyDescent="0.35">
      <c r="A1209" s="45">
        <v>46053</v>
      </c>
      <c r="B1209" t="s">
        <v>72</v>
      </c>
      <c r="C1209" t="s">
        <v>46</v>
      </c>
      <c r="D1209" t="s">
        <v>58</v>
      </c>
      <c r="E1209" t="s">
        <v>58</v>
      </c>
      <c r="F1209" t="s">
        <v>35</v>
      </c>
      <c r="G1209">
        <v>999</v>
      </c>
      <c r="H1209" t="s">
        <v>27</v>
      </c>
      <c r="I1209" t="s">
        <v>498</v>
      </c>
      <c r="J1209" t="s">
        <v>499</v>
      </c>
      <c r="K1209" t="s">
        <v>500</v>
      </c>
      <c r="L1209" t="s">
        <v>501</v>
      </c>
      <c r="M1209" t="s">
        <v>502</v>
      </c>
    </row>
    <row r="1210" spans="1:13" hidden="1" x14ac:dyDescent="0.35">
      <c r="A1210" s="45">
        <v>46053</v>
      </c>
      <c r="B1210" t="s">
        <v>72</v>
      </c>
      <c r="C1210" t="s">
        <v>47</v>
      </c>
      <c r="D1210" t="s">
        <v>58</v>
      </c>
      <c r="E1210" t="s">
        <v>58</v>
      </c>
      <c r="F1210" t="s">
        <v>35</v>
      </c>
      <c r="G1210">
        <v>999</v>
      </c>
      <c r="H1210" t="s">
        <v>27</v>
      </c>
      <c r="I1210" t="s">
        <v>503</v>
      </c>
      <c r="J1210" t="s">
        <v>504</v>
      </c>
      <c r="K1210" t="s">
        <v>422</v>
      </c>
      <c r="L1210" t="s">
        <v>505</v>
      </c>
      <c r="M1210" t="s">
        <v>422</v>
      </c>
    </row>
    <row r="1211" spans="1:13" hidden="1" x14ac:dyDescent="0.35">
      <c r="A1211" s="45">
        <v>46053</v>
      </c>
      <c r="B1211" t="s">
        <v>72</v>
      </c>
      <c r="C1211" t="s">
        <v>402</v>
      </c>
      <c r="D1211" t="s">
        <v>58</v>
      </c>
      <c r="E1211" t="s">
        <v>58</v>
      </c>
      <c r="F1211" t="s">
        <v>35</v>
      </c>
      <c r="G1211">
        <v>999</v>
      </c>
      <c r="H1211" t="s">
        <v>27</v>
      </c>
      <c r="I1211" t="s">
        <v>506</v>
      </c>
      <c r="J1211" t="s">
        <v>507</v>
      </c>
      <c r="K1211" t="s">
        <v>422</v>
      </c>
      <c r="L1211" t="s">
        <v>508</v>
      </c>
      <c r="M1211" t="s">
        <v>444</v>
      </c>
    </row>
    <row r="1212" spans="1:13" hidden="1" x14ac:dyDescent="0.35">
      <c r="A1212" s="45">
        <v>46053</v>
      </c>
      <c r="B1212" t="s">
        <v>72</v>
      </c>
      <c r="C1212" t="s">
        <v>26</v>
      </c>
      <c r="D1212" t="s">
        <v>58</v>
      </c>
      <c r="E1212" t="s">
        <v>58</v>
      </c>
      <c r="F1212" t="s">
        <v>35</v>
      </c>
      <c r="G1212">
        <v>999</v>
      </c>
      <c r="H1212" t="s">
        <v>27</v>
      </c>
      <c r="I1212" s="38" t="s">
        <v>469</v>
      </c>
      <c r="J1212" t="s">
        <v>473</v>
      </c>
      <c r="K1212" s="38" t="s">
        <v>422</v>
      </c>
      <c r="L1212" t="s">
        <v>422</v>
      </c>
      <c r="M1212" t="s">
        <v>422</v>
      </c>
    </row>
    <row r="1213" spans="1:13" hidden="1" x14ac:dyDescent="0.35">
      <c r="A1213" s="45">
        <v>46053</v>
      </c>
      <c r="B1213" t="s">
        <v>72</v>
      </c>
      <c r="C1213" t="s">
        <v>42</v>
      </c>
      <c r="D1213" t="s">
        <v>58</v>
      </c>
      <c r="E1213" t="s">
        <v>58</v>
      </c>
      <c r="F1213" t="s">
        <v>35</v>
      </c>
      <c r="G1213">
        <v>999</v>
      </c>
      <c r="H1213" t="s">
        <v>27</v>
      </c>
      <c r="I1213" s="38" t="s">
        <v>509</v>
      </c>
      <c r="J1213" t="s">
        <v>510</v>
      </c>
      <c r="K1213" s="38" t="s">
        <v>511</v>
      </c>
      <c r="L1213" t="s">
        <v>512</v>
      </c>
      <c r="M1213" t="s">
        <v>422</v>
      </c>
    </row>
    <row r="1214" spans="1:13" hidden="1" x14ac:dyDescent="0.35">
      <c r="A1214" s="45">
        <v>46053</v>
      </c>
      <c r="B1214" t="s">
        <v>72</v>
      </c>
      <c r="C1214" t="s">
        <v>18</v>
      </c>
      <c r="D1214" t="s">
        <v>58</v>
      </c>
      <c r="E1214" t="s">
        <v>58</v>
      </c>
      <c r="F1214" t="s">
        <v>35</v>
      </c>
      <c r="G1214">
        <v>999</v>
      </c>
      <c r="H1214" t="s">
        <v>27</v>
      </c>
      <c r="I1214" s="38" t="s">
        <v>513</v>
      </c>
      <c r="J1214" t="s">
        <v>514</v>
      </c>
      <c r="K1214" s="38" t="s">
        <v>515</v>
      </c>
      <c r="L1214" t="s">
        <v>516</v>
      </c>
      <c r="M1214" t="s">
        <v>517</v>
      </c>
    </row>
    <row r="1215" spans="1:13" hidden="1" x14ac:dyDescent="0.35">
      <c r="A1215" s="45">
        <v>46053</v>
      </c>
      <c r="B1215" t="s">
        <v>72</v>
      </c>
      <c r="C1215" t="s">
        <v>48</v>
      </c>
      <c r="D1215" t="s">
        <v>58</v>
      </c>
      <c r="E1215" t="s">
        <v>58</v>
      </c>
      <c r="F1215" t="s">
        <v>35</v>
      </c>
      <c r="G1215">
        <v>999</v>
      </c>
      <c r="H1215" t="s">
        <v>27</v>
      </c>
      <c r="I1215" s="38" t="s">
        <v>518</v>
      </c>
      <c r="J1215" t="s">
        <v>519</v>
      </c>
      <c r="K1215" s="38" t="s">
        <v>508</v>
      </c>
      <c r="L1215" t="s">
        <v>520</v>
      </c>
      <c r="M1215" t="s">
        <v>422</v>
      </c>
    </row>
    <row r="1216" spans="1:13" hidden="1" x14ac:dyDescent="0.35">
      <c r="A1216" s="45">
        <v>46053</v>
      </c>
      <c r="B1216" t="s">
        <v>72</v>
      </c>
      <c r="C1216" t="s">
        <v>46</v>
      </c>
      <c r="D1216" t="s">
        <v>58</v>
      </c>
      <c r="E1216" t="s">
        <v>58</v>
      </c>
      <c r="F1216" t="s">
        <v>29</v>
      </c>
      <c r="G1216">
        <v>501</v>
      </c>
      <c r="H1216" t="s">
        <v>74</v>
      </c>
      <c r="I1216" s="38" t="s">
        <v>1249</v>
      </c>
      <c r="J1216" t="s">
        <v>1079</v>
      </c>
      <c r="K1216" t="s">
        <v>444</v>
      </c>
      <c r="L1216" t="s">
        <v>444</v>
      </c>
      <c r="M1216" t="s">
        <v>444</v>
      </c>
    </row>
    <row r="1217" spans="1:13" hidden="1" x14ac:dyDescent="0.35">
      <c r="A1217" s="45">
        <v>46053</v>
      </c>
      <c r="B1217" t="s">
        <v>72</v>
      </c>
      <c r="C1217" t="s">
        <v>47</v>
      </c>
      <c r="D1217" t="s">
        <v>58</v>
      </c>
      <c r="E1217" t="s">
        <v>58</v>
      </c>
      <c r="F1217" t="s">
        <v>29</v>
      </c>
      <c r="G1217">
        <v>501</v>
      </c>
      <c r="H1217" t="s">
        <v>74</v>
      </c>
      <c r="I1217" t="s">
        <v>1084</v>
      </c>
      <c r="J1217" t="s">
        <v>1250</v>
      </c>
      <c r="K1217" t="s">
        <v>444</v>
      </c>
      <c r="L1217" t="s">
        <v>444</v>
      </c>
      <c r="M1217" t="s">
        <v>444</v>
      </c>
    </row>
    <row r="1218" spans="1:13" hidden="1" x14ac:dyDescent="0.35">
      <c r="A1218" s="45">
        <v>46053</v>
      </c>
      <c r="B1218" t="s">
        <v>72</v>
      </c>
      <c r="C1218" t="s">
        <v>402</v>
      </c>
      <c r="D1218" t="s">
        <v>58</v>
      </c>
      <c r="E1218" t="s">
        <v>58</v>
      </c>
      <c r="F1218" t="s">
        <v>29</v>
      </c>
      <c r="G1218">
        <v>501</v>
      </c>
      <c r="H1218" t="s">
        <v>74</v>
      </c>
      <c r="I1218" t="s">
        <v>560</v>
      </c>
      <c r="J1218" t="s">
        <v>422</v>
      </c>
      <c r="K1218" t="s">
        <v>444</v>
      </c>
      <c r="L1218" t="s">
        <v>444</v>
      </c>
      <c r="M1218" t="s">
        <v>444</v>
      </c>
    </row>
    <row r="1219" spans="1:13" hidden="1" x14ac:dyDescent="0.35">
      <c r="A1219" s="45">
        <v>46053</v>
      </c>
      <c r="B1219" t="s">
        <v>72</v>
      </c>
      <c r="C1219" t="s">
        <v>26</v>
      </c>
      <c r="D1219" t="s">
        <v>58</v>
      </c>
      <c r="E1219" t="s">
        <v>58</v>
      </c>
      <c r="F1219" t="s">
        <v>29</v>
      </c>
      <c r="G1219">
        <v>501</v>
      </c>
      <c r="H1219" t="s">
        <v>74</v>
      </c>
      <c r="I1219" s="38" t="s">
        <v>946</v>
      </c>
      <c r="J1219" t="s">
        <v>422</v>
      </c>
      <c r="K1219" s="38" t="s">
        <v>444</v>
      </c>
      <c r="L1219" t="s">
        <v>444</v>
      </c>
      <c r="M1219" t="s">
        <v>444</v>
      </c>
    </row>
    <row r="1220" spans="1:13" hidden="1" x14ac:dyDescent="0.35">
      <c r="A1220" s="45">
        <v>46053</v>
      </c>
      <c r="B1220" t="s">
        <v>72</v>
      </c>
      <c r="C1220" t="s">
        <v>42</v>
      </c>
      <c r="D1220" t="s">
        <v>58</v>
      </c>
      <c r="E1220" t="s">
        <v>58</v>
      </c>
      <c r="F1220" t="s">
        <v>29</v>
      </c>
      <c r="G1220">
        <v>501</v>
      </c>
      <c r="H1220" t="s">
        <v>74</v>
      </c>
      <c r="I1220" s="37" t="s">
        <v>1219</v>
      </c>
      <c r="J1220" t="s">
        <v>1171</v>
      </c>
      <c r="K1220" s="38" t="s">
        <v>444</v>
      </c>
      <c r="L1220" t="s">
        <v>444</v>
      </c>
      <c r="M1220" t="s">
        <v>444</v>
      </c>
    </row>
    <row r="1221" spans="1:13" hidden="1" x14ac:dyDescent="0.35">
      <c r="A1221" s="45">
        <v>46053</v>
      </c>
      <c r="B1221" t="s">
        <v>72</v>
      </c>
      <c r="C1221" t="s">
        <v>18</v>
      </c>
      <c r="D1221" t="s">
        <v>58</v>
      </c>
      <c r="E1221" t="s">
        <v>58</v>
      </c>
      <c r="F1221" t="s">
        <v>29</v>
      </c>
      <c r="G1221">
        <v>501</v>
      </c>
      <c r="H1221" t="s">
        <v>74</v>
      </c>
      <c r="I1221" s="38" t="s">
        <v>1219</v>
      </c>
      <c r="J1221" t="s">
        <v>1230</v>
      </c>
      <c r="K1221" s="38" t="s">
        <v>444</v>
      </c>
      <c r="L1221" t="s">
        <v>444</v>
      </c>
      <c r="M1221" t="s">
        <v>444</v>
      </c>
    </row>
    <row r="1222" spans="1:13" hidden="1" x14ac:dyDescent="0.35">
      <c r="A1222" s="45">
        <v>46053</v>
      </c>
      <c r="B1222" t="s">
        <v>72</v>
      </c>
      <c r="C1222" t="s">
        <v>48</v>
      </c>
      <c r="D1222" t="s">
        <v>58</v>
      </c>
      <c r="E1222" t="s">
        <v>58</v>
      </c>
      <c r="F1222" t="s">
        <v>29</v>
      </c>
      <c r="G1222">
        <v>501</v>
      </c>
      <c r="H1222" t="s">
        <v>74</v>
      </c>
      <c r="I1222" s="38" t="s">
        <v>1023</v>
      </c>
      <c r="J1222" t="s">
        <v>1251</v>
      </c>
      <c r="K1222" t="s">
        <v>444</v>
      </c>
      <c r="L1222" t="s">
        <v>444</v>
      </c>
      <c r="M1222" s="38" t="s">
        <v>444</v>
      </c>
    </row>
    <row r="1223" spans="1:13" hidden="1" x14ac:dyDescent="0.35">
      <c r="A1223" s="45">
        <v>46053</v>
      </c>
      <c r="B1223" t="s">
        <v>72</v>
      </c>
      <c r="C1223" t="s">
        <v>46</v>
      </c>
      <c r="D1223" t="s">
        <v>58</v>
      </c>
      <c r="E1223" t="s">
        <v>58</v>
      </c>
      <c r="F1223" t="s">
        <v>29</v>
      </c>
      <c r="G1223">
        <v>502</v>
      </c>
      <c r="H1223" t="s">
        <v>75</v>
      </c>
      <c r="I1223" t="s">
        <v>1252</v>
      </c>
      <c r="J1223" t="s">
        <v>1214</v>
      </c>
      <c r="K1223" t="s">
        <v>444</v>
      </c>
      <c r="L1223" t="s">
        <v>444</v>
      </c>
      <c r="M1223" t="s">
        <v>444</v>
      </c>
    </row>
    <row r="1224" spans="1:13" hidden="1" x14ac:dyDescent="0.35">
      <c r="A1224" s="45">
        <v>46053</v>
      </c>
      <c r="B1224" t="s">
        <v>72</v>
      </c>
      <c r="C1224" t="s">
        <v>47</v>
      </c>
      <c r="D1224" t="s">
        <v>58</v>
      </c>
      <c r="E1224" t="s">
        <v>58</v>
      </c>
      <c r="F1224" t="s">
        <v>29</v>
      </c>
      <c r="G1224">
        <v>502</v>
      </c>
      <c r="H1224" t="s">
        <v>75</v>
      </c>
      <c r="I1224" t="s">
        <v>1253</v>
      </c>
      <c r="J1224" t="s">
        <v>1161</v>
      </c>
      <c r="K1224" t="s">
        <v>444</v>
      </c>
      <c r="L1224" t="s">
        <v>444</v>
      </c>
      <c r="M1224" t="s">
        <v>444</v>
      </c>
    </row>
    <row r="1225" spans="1:13" hidden="1" x14ac:dyDescent="0.35">
      <c r="A1225" s="45">
        <v>46053</v>
      </c>
      <c r="B1225" t="s">
        <v>72</v>
      </c>
      <c r="C1225" t="s">
        <v>402</v>
      </c>
      <c r="D1225" t="s">
        <v>58</v>
      </c>
      <c r="E1225" t="s">
        <v>58</v>
      </c>
      <c r="F1225" t="s">
        <v>29</v>
      </c>
      <c r="G1225">
        <v>502</v>
      </c>
      <c r="H1225" t="s">
        <v>75</v>
      </c>
      <c r="I1225" t="s">
        <v>422</v>
      </c>
      <c r="J1225" t="s">
        <v>422</v>
      </c>
      <c r="K1225" t="s">
        <v>444</v>
      </c>
      <c r="L1225" t="s">
        <v>444</v>
      </c>
      <c r="M1225" t="s">
        <v>444</v>
      </c>
    </row>
    <row r="1226" spans="1:13" hidden="1" x14ac:dyDescent="0.35">
      <c r="A1226" s="45">
        <v>46053</v>
      </c>
      <c r="B1226" t="s">
        <v>72</v>
      </c>
      <c r="C1226" t="s">
        <v>26</v>
      </c>
      <c r="D1226" t="s">
        <v>58</v>
      </c>
      <c r="E1226" t="s">
        <v>58</v>
      </c>
      <c r="F1226" t="s">
        <v>29</v>
      </c>
      <c r="G1226">
        <v>502</v>
      </c>
      <c r="H1226" t="s">
        <v>75</v>
      </c>
      <c r="I1226" t="s">
        <v>422</v>
      </c>
      <c r="J1226" t="s">
        <v>422</v>
      </c>
      <c r="K1226" t="s">
        <v>444</v>
      </c>
      <c r="L1226" t="s">
        <v>444</v>
      </c>
      <c r="M1226" t="s">
        <v>444</v>
      </c>
    </row>
    <row r="1227" spans="1:13" hidden="1" x14ac:dyDescent="0.35">
      <c r="A1227" s="45">
        <v>46053</v>
      </c>
      <c r="B1227" t="s">
        <v>72</v>
      </c>
      <c r="C1227" t="s">
        <v>42</v>
      </c>
      <c r="D1227" t="s">
        <v>58</v>
      </c>
      <c r="E1227" t="s">
        <v>58</v>
      </c>
      <c r="F1227" t="s">
        <v>29</v>
      </c>
      <c r="G1227">
        <v>502</v>
      </c>
      <c r="H1227" t="s">
        <v>75</v>
      </c>
      <c r="I1227" s="38" t="s">
        <v>965</v>
      </c>
      <c r="J1227" t="s">
        <v>1254</v>
      </c>
      <c r="K1227" t="s">
        <v>444</v>
      </c>
      <c r="L1227" t="s">
        <v>444</v>
      </c>
      <c r="M1227" s="38" t="s">
        <v>444</v>
      </c>
    </row>
    <row r="1228" spans="1:13" hidden="1" x14ac:dyDescent="0.35">
      <c r="A1228" s="45">
        <v>46053</v>
      </c>
      <c r="B1228" t="s">
        <v>72</v>
      </c>
      <c r="C1228" t="s">
        <v>18</v>
      </c>
      <c r="D1228" t="s">
        <v>58</v>
      </c>
      <c r="E1228" t="s">
        <v>58</v>
      </c>
      <c r="F1228" t="s">
        <v>29</v>
      </c>
      <c r="G1228">
        <v>502</v>
      </c>
      <c r="H1228" t="s">
        <v>75</v>
      </c>
      <c r="I1228" t="s">
        <v>1187</v>
      </c>
      <c r="J1228" t="s">
        <v>1239</v>
      </c>
      <c r="K1228" t="s">
        <v>444</v>
      </c>
      <c r="L1228" t="s">
        <v>444</v>
      </c>
      <c r="M1228" t="s">
        <v>444</v>
      </c>
    </row>
    <row r="1229" spans="1:13" hidden="1" x14ac:dyDescent="0.35">
      <c r="A1229" s="45">
        <v>46053</v>
      </c>
      <c r="B1229" t="s">
        <v>72</v>
      </c>
      <c r="C1229" t="s">
        <v>48</v>
      </c>
      <c r="D1229" t="s">
        <v>58</v>
      </c>
      <c r="E1229" t="s">
        <v>58</v>
      </c>
      <c r="F1229" t="s">
        <v>29</v>
      </c>
      <c r="G1229">
        <v>502</v>
      </c>
      <c r="H1229" t="s">
        <v>75</v>
      </c>
      <c r="I1229" s="38" t="s">
        <v>1255</v>
      </c>
      <c r="J1229" t="s">
        <v>1256</v>
      </c>
      <c r="K1229" t="s">
        <v>444</v>
      </c>
      <c r="L1229" t="s">
        <v>444</v>
      </c>
      <c r="M1229" s="38" t="s">
        <v>444</v>
      </c>
    </row>
    <row r="1230" spans="1:13" hidden="1" x14ac:dyDescent="0.35">
      <c r="A1230" s="45">
        <v>46053</v>
      </c>
      <c r="B1230" t="s">
        <v>72</v>
      </c>
      <c r="C1230" t="s">
        <v>46</v>
      </c>
      <c r="D1230" t="s">
        <v>58</v>
      </c>
      <c r="E1230" t="s">
        <v>58</v>
      </c>
      <c r="F1230" t="s">
        <v>29</v>
      </c>
      <c r="G1230">
        <v>503</v>
      </c>
      <c r="H1230" t="s">
        <v>76</v>
      </c>
      <c r="I1230" t="s">
        <v>831</v>
      </c>
      <c r="J1230" t="s">
        <v>444</v>
      </c>
      <c r="K1230" t="s">
        <v>444</v>
      </c>
      <c r="L1230" t="s">
        <v>421</v>
      </c>
      <c r="M1230" t="s">
        <v>444</v>
      </c>
    </row>
    <row r="1231" spans="1:13" hidden="1" x14ac:dyDescent="0.35">
      <c r="A1231" s="45">
        <v>46053</v>
      </c>
      <c r="B1231" t="s">
        <v>72</v>
      </c>
      <c r="C1231" t="s">
        <v>47</v>
      </c>
      <c r="D1231" t="s">
        <v>58</v>
      </c>
      <c r="E1231" t="s">
        <v>58</v>
      </c>
      <c r="F1231" t="s">
        <v>29</v>
      </c>
      <c r="G1231">
        <v>503</v>
      </c>
      <c r="H1231" t="s">
        <v>76</v>
      </c>
      <c r="I1231" t="s">
        <v>1257</v>
      </c>
      <c r="J1231" t="s">
        <v>444</v>
      </c>
      <c r="K1231" t="s">
        <v>444</v>
      </c>
      <c r="L1231" t="s">
        <v>421</v>
      </c>
      <c r="M1231" t="s">
        <v>444</v>
      </c>
    </row>
    <row r="1232" spans="1:13" hidden="1" x14ac:dyDescent="0.35">
      <c r="A1232" s="45">
        <v>46053</v>
      </c>
      <c r="B1232" t="s">
        <v>72</v>
      </c>
      <c r="C1232" t="s">
        <v>402</v>
      </c>
      <c r="D1232" t="s">
        <v>58</v>
      </c>
      <c r="E1232" t="s">
        <v>58</v>
      </c>
      <c r="F1232" t="s">
        <v>29</v>
      </c>
      <c r="G1232">
        <v>503</v>
      </c>
      <c r="H1232" t="s">
        <v>76</v>
      </c>
      <c r="I1232" t="s">
        <v>422</v>
      </c>
      <c r="J1232" t="s">
        <v>444</v>
      </c>
      <c r="K1232" t="s">
        <v>444</v>
      </c>
      <c r="L1232" t="s">
        <v>422</v>
      </c>
      <c r="M1232" t="s">
        <v>444</v>
      </c>
    </row>
    <row r="1233" spans="1:13" hidden="1" x14ac:dyDescent="0.35">
      <c r="A1233" s="45">
        <v>46053</v>
      </c>
      <c r="B1233" t="s">
        <v>72</v>
      </c>
      <c r="C1233" t="s">
        <v>26</v>
      </c>
      <c r="D1233" t="s">
        <v>58</v>
      </c>
      <c r="E1233" t="s">
        <v>58</v>
      </c>
      <c r="F1233" t="s">
        <v>29</v>
      </c>
      <c r="G1233">
        <v>503</v>
      </c>
      <c r="H1233" t="s">
        <v>76</v>
      </c>
      <c r="I1233" t="s">
        <v>422</v>
      </c>
      <c r="J1233" t="s">
        <v>444</v>
      </c>
      <c r="K1233" t="s">
        <v>444</v>
      </c>
      <c r="L1233" t="s">
        <v>422</v>
      </c>
      <c r="M1233" t="s">
        <v>444</v>
      </c>
    </row>
    <row r="1234" spans="1:13" hidden="1" x14ac:dyDescent="0.35">
      <c r="A1234" s="45">
        <v>46053</v>
      </c>
      <c r="B1234" t="s">
        <v>72</v>
      </c>
      <c r="C1234" t="s">
        <v>42</v>
      </c>
      <c r="D1234" t="s">
        <v>58</v>
      </c>
      <c r="E1234" t="s">
        <v>58</v>
      </c>
      <c r="F1234" t="s">
        <v>29</v>
      </c>
      <c r="G1234">
        <v>503</v>
      </c>
      <c r="H1234" t="s">
        <v>76</v>
      </c>
      <c r="I1234" s="38" t="s">
        <v>728</v>
      </c>
      <c r="J1234" t="s">
        <v>444</v>
      </c>
      <c r="K1234" t="s">
        <v>444</v>
      </c>
      <c r="L1234" t="s">
        <v>421</v>
      </c>
      <c r="M1234" s="37" t="s">
        <v>444</v>
      </c>
    </row>
    <row r="1235" spans="1:13" hidden="1" x14ac:dyDescent="0.35">
      <c r="A1235" s="45">
        <v>46053</v>
      </c>
      <c r="B1235" t="s">
        <v>72</v>
      </c>
      <c r="C1235" t="s">
        <v>18</v>
      </c>
      <c r="D1235" t="s">
        <v>58</v>
      </c>
      <c r="E1235" t="s">
        <v>58</v>
      </c>
      <c r="F1235" t="s">
        <v>29</v>
      </c>
      <c r="G1235">
        <v>503</v>
      </c>
      <c r="H1235" t="s">
        <v>76</v>
      </c>
      <c r="I1235" t="s">
        <v>843</v>
      </c>
      <c r="J1235" t="s">
        <v>444</v>
      </c>
      <c r="K1235" t="s">
        <v>444</v>
      </c>
      <c r="L1235" t="s">
        <v>421</v>
      </c>
      <c r="M1235" t="s">
        <v>444</v>
      </c>
    </row>
    <row r="1236" spans="1:13" hidden="1" x14ac:dyDescent="0.35">
      <c r="A1236" s="45">
        <v>46053</v>
      </c>
      <c r="B1236" t="s">
        <v>72</v>
      </c>
      <c r="C1236" t="s">
        <v>48</v>
      </c>
      <c r="D1236" t="s">
        <v>58</v>
      </c>
      <c r="E1236" t="s">
        <v>58</v>
      </c>
      <c r="F1236" t="s">
        <v>29</v>
      </c>
      <c r="G1236">
        <v>503</v>
      </c>
      <c r="H1236" t="s">
        <v>76</v>
      </c>
      <c r="I1236" s="38" t="s">
        <v>1094</v>
      </c>
      <c r="J1236" t="s">
        <v>444</v>
      </c>
      <c r="K1236" t="s">
        <v>444</v>
      </c>
      <c r="L1236" t="s">
        <v>421</v>
      </c>
      <c r="M1236" s="38" t="s">
        <v>444</v>
      </c>
    </row>
    <row r="1237" spans="1:13" hidden="1" x14ac:dyDescent="0.35">
      <c r="A1237" s="45">
        <v>46053</v>
      </c>
      <c r="B1237" t="s">
        <v>72</v>
      </c>
      <c r="C1237" t="s">
        <v>46</v>
      </c>
      <c r="D1237" t="s">
        <v>58</v>
      </c>
      <c r="E1237" t="s">
        <v>58</v>
      </c>
      <c r="F1237" t="s">
        <v>29</v>
      </c>
      <c r="G1237">
        <v>504</v>
      </c>
      <c r="H1237" t="s">
        <v>77</v>
      </c>
      <c r="I1237" t="s">
        <v>813</v>
      </c>
      <c r="J1237" t="s">
        <v>444</v>
      </c>
      <c r="K1237" t="s">
        <v>851</v>
      </c>
      <c r="L1237" t="s">
        <v>444</v>
      </c>
      <c r="M1237" t="s">
        <v>444</v>
      </c>
    </row>
    <row r="1238" spans="1:13" hidden="1" x14ac:dyDescent="0.35">
      <c r="A1238" s="45">
        <v>46053</v>
      </c>
      <c r="B1238" t="s">
        <v>72</v>
      </c>
      <c r="C1238" t="s">
        <v>47</v>
      </c>
      <c r="D1238" t="s">
        <v>58</v>
      </c>
      <c r="E1238" t="s">
        <v>58</v>
      </c>
      <c r="F1238" t="s">
        <v>29</v>
      </c>
      <c r="G1238">
        <v>504</v>
      </c>
      <c r="H1238" t="s">
        <v>77</v>
      </c>
      <c r="I1238" t="s">
        <v>422</v>
      </c>
      <c r="J1238" t="s">
        <v>444</v>
      </c>
      <c r="K1238" t="s">
        <v>422</v>
      </c>
      <c r="L1238" t="s">
        <v>444</v>
      </c>
      <c r="M1238" t="s">
        <v>444</v>
      </c>
    </row>
    <row r="1239" spans="1:13" hidden="1" x14ac:dyDescent="0.35">
      <c r="A1239" s="45">
        <v>46053</v>
      </c>
      <c r="B1239" t="s">
        <v>72</v>
      </c>
      <c r="C1239" t="s">
        <v>402</v>
      </c>
      <c r="D1239" t="s">
        <v>58</v>
      </c>
      <c r="E1239" t="s">
        <v>58</v>
      </c>
      <c r="F1239" t="s">
        <v>29</v>
      </c>
      <c r="G1239">
        <v>504</v>
      </c>
      <c r="H1239" t="s">
        <v>77</v>
      </c>
      <c r="I1239" t="s">
        <v>422</v>
      </c>
      <c r="J1239" t="s">
        <v>444</v>
      </c>
      <c r="K1239" t="s">
        <v>422</v>
      </c>
      <c r="L1239" t="s">
        <v>444</v>
      </c>
      <c r="M1239" t="s">
        <v>444</v>
      </c>
    </row>
    <row r="1240" spans="1:13" hidden="1" x14ac:dyDescent="0.35">
      <c r="A1240" s="45">
        <v>46053</v>
      </c>
      <c r="B1240" t="s">
        <v>72</v>
      </c>
      <c r="C1240" t="s">
        <v>26</v>
      </c>
      <c r="D1240" t="s">
        <v>58</v>
      </c>
      <c r="E1240" t="s">
        <v>58</v>
      </c>
      <c r="F1240" t="s">
        <v>29</v>
      </c>
      <c r="G1240">
        <v>504</v>
      </c>
      <c r="H1240" t="s">
        <v>77</v>
      </c>
      <c r="I1240" t="s">
        <v>422</v>
      </c>
      <c r="J1240" t="s">
        <v>444</v>
      </c>
      <c r="K1240" t="s">
        <v>422</v>
      </c>
      <c r="L1240" t="s">
        <v>444</v>
      </c>
      <c r="M1240" t="s">
        <v>444</v>
      </c>
    </row>
    <row r="1241" spans="1:13" hidden="1" x14ac:dyDescent="0.35">
      <c r="A1241" s="45">
        <v>46053</v>
      </c>
      <c r="B1241" t="s">
        <v>72</v>
      </c>
      <c r="C1241" t="s">
        <v>42</v>
      </c>
      <c r="D1241" t="s">
        <v>58</v>
      </c>
      <c r="E1241" t="s">
        <v>58</v>
      </c>
      <c r="F1241" t="s">
        <v>29</v>
      </c>
      <c r="G1241">
        <v>504</v>
      </c>
      <c r="H1241" t="s">
        <v>77</v>
      </c>
      <c r="I1241" s="38" t="s">
        <v>813</v>
      </c>
      <c r="J1241" t="s">
        <v>444</v>
      </c>
      <c r="K1241" t="s">
        <v>1205</v>
      </c>
      <c r="L1241" t="s">
        <v>444</v>
      </c>
      <c r="M1241" s="38" t="s">
        <v>444</v>
      </c>
    </row>
    <row r="1242" spans="1:13" hidden="1" x14ac:dyDescent="0.35">
      <c r="A1242" s="45">
        <v>46053</v>
      </c>
      <c r="B1242" t="s">
        <v>72</v>
      </c>
      <c r="C1242" t="s">
        <v>18</v>
      </c>
      <c r="D1242" t="s">
        <v>58</v>
      </c>
      <c r="E1242" t="s">
        <v>58</v>
      </c>
      <c r="F1242" t="s">
        <v>29</v>
      </c>
      <c r="G1242">
        <v>504</v>
      </c>
      <c r="H1242" t="s">
        <v>77</v>
      </c>
      <c r="I1242" t="s">
        <v>813</v>
      </c>
      <c r="J1242" t="s">
        <v>444</v>
      </c>
      <c r="K1242" t="s">
        <v>1251</v>
      </c>
      <c r="L1242" t="s">
        <v>444</v>
      </c>
      <c r="M1242" t="s">
        <v>444</v>
      </c>
    </row>
    <row r="1243" spans="1:13" hidden="1" x14ac:dyDescent="0.35">
      <c r="A1243" s="45">
        <v>46053</v>
      </c>
      <c r="B1243" t="s">
        <v>72</v>
      </c>
      <c r="C1243" t="s">
        <v>48</v>
      </c>
      <c r="D1243" t="s">
        <v>58</v>
      </c>
      <c r="E1243" t="s">
        <v>58</v>
      </c>
      <c r="F1243" t="s">
        <v>29</v>
      </c>
      <c r="G1243">
        <v>504</v>
      </c>
      <c r="H1243" t="s">
        <v>77</v>
      </c>
      <c r="I1243" t="s">
        <v>900</v>
      </c>
      <c r="J1243" t="s">
        <v>444</v>
      </c>
      <c r="K1243" t="s">
        <v>1258</v>
      </c>
      <c r="L1243" t="s">
        <v>444</v>
      </c>
      <c r="M1243" t="s">
        <v>444</v>
      </c>
    </row>
    <row r="1244" spans="1:13" hidden="1" x14ac:dyDescent="0.35">
      <c r="A1244" s="45">
        <v>46053</v>
      </c>
      <c r="B1244" t="s">
        <v>72</v>
      </c>
      <c r="C1244" t="s">
        <v>46</v>
      </c>
      <c r="D1244" t="s">
        <v>58</v>
      </c>
      <c r="E1244" t="s">
        <v>58</v>
      </c>
      <c r="F1244" t="s">
        <v>29</v>
      </c>
      <c r="G1244">
        <v>505</v>
      </c>
      <c r="H1244" t="s">
        <v>78</v>
      </c>
      <c r="I1244" t="s">
        <v>441</v>
      </c>
      <c r="J1244" t="s">
        <v>444</v>
      </c>
      <c r="K1244" t="s">
        <v>1259</v>
      </c>
      <c r="L1244" t="s">
        <v>444</v>
      </c>
      <c r="M1244" t="s">
        <v>444</v>
      </c>
    </row>
    <row r="1245" spans="1:13" hidden="1" x14ac:dyDescent="0.35">
      <c r="A1245" s="45">
        <v>46053</v>
      </c>
      <c r="B1245" t="s">
        <v>72</v>
      </c>
      <c r="C1245" t="s">
        <v>47</v>
      </c>
      <c r="D1245" t="s">
        <v>58</v>
      </c>
      <c r="E1245" t="s">
        <v>58</v>
      </c>
      <c r="F1245" t="s">
        <v>29</v>
      </c>
      <c r="G1245">
        <v>505</v>
      </c>
      <c r="H1245" t="s">
        <v>78</v>
      </c>
      <c r="I1245" t="s">
        <v>422</v>
      </c>
      <c r="J1245" t="s">
        <v>444</v>
      </c>
      <c r="K1245" t="s">
        <v>422</v>
      </c>
      <c r="L1245" t="s">
        <v>444</v>
      </c>
      <c r="M1245" t="s">
        <v>444</v>
      </c>
    </row>
    <row r="1246" spans="1:13" hidden="1" x14ac:dyDescent="0.35">
      <c r="A1246" s="45">
        <v>46053</v>
      </c>
      <c r="B1246" t="s">
        <v>72</v>
      </c>
      <c r="C1246" t="s">
        <v>402</v>
      </c>
      <c r="D1246" t="s">
        <v>58</v>
      </c>
      <c r="E1246" t="s">
        <v>58</v>
      </c>
      <c r="F1246" t="s">
        <v>29</v>
      </c>
      <c r="G1246">
        <v>505</v>
      </c>
      <c r="H1246" t="s">
        <v>78</v>
      </c>
      <c r="I1246" t="s">
        <v>444</v>
      </c>
      <c r="J1246" t="s">
        <v>444</v>
      </c>
      <c r="K1246" t="s">
        <v>444</v>
      </c>
      <c r="L1246" t="s">
        <v>444</v>
      </c>
      <c r="M1246" t="s">
        <v>444</v>
      </c>
    </row>
    <row r="1247" spans="1:13" hidden="1" x14ac:dyDescent="0.35">
      <c r="A1247" s="45">
        <v>46053</v>
      </c>
      <c r="B1247" t="s">
        <v>72</v>
      </c>
      <c r="C1247" t="s">
        <v>26</v>
      </c>
      <c r="D1247" t="s">
        <v>58</v>
      </c>
      <c r="E1247" t="s">
        <v>58</v>
      </c>
      <c r="F1247" t="s">
        <v>29</v>
      </c>
      <c r="G1247">
        <v>505</v>
      </c>
      <c r="H1247" t="s">
        <v>78</v>
      </c>
      <c r="I1247" t="s">
        <v>444</v>
      </c>
      <c r="J1247" t="s">
        <v>444</v>
      </c>
      <c r="K1247" t="s">
        <v>444</v>
      </c>
      <c r="L1247" t="s">
        <v>444</v>
      </c>
      <c r="M1247" t="s">
        <v>444</v>
      </c>
    </row>
    <row r="1248" spans="1:13" hidden="1" x14ac:dyDescent="0.35">
      <c r="A1248" s="45">
        <v>46053</v>
      </c>
      <c r="B1248" t="s">
        <v>72</v>
      </c>
      <c r="C1248" t="s">
        <v>42</v>
      </c>
      <c r="D1248" t="s">
        <v>58</v>
      </c>
      <c r="E1248" t="s">
        <v>58</v>
      </c>
      <c r="F1248" t="s">
        <v>29</v>
      </c>
      <c r="G1248">
        <v>505</v>
      </c>
      <c r="H1248" t="s">
        <v>78</v>
      </c>
      <c r="I1248" t="s">
        <v>496</v>
      </c>
      <c r="J1248" t="s">
        <v>444</v>
      </c>
      <c r="K1248" t="s">
        <v>924</v>
      </c>
      <c r="L1248" t="s">
        <v>444</v>
      </c>
      <c r="M1248" t="s">
        <v>444</v>
      </c>
    </row>
    <row r="1249" spans="1:13" hidden="1" x14ac:dyDescent="0.35">
      <c r="A1249" s="45">
        <v>46053</v>
      </c>
      <c r="B1249" t="s">
        <v>72</v>
      </c>
      <c r="C1249" t="s">
        <v>18</v>
      </c>
      <c r="D1249" t="s">
        <v>58</v>
      </c>
      <c r="E1249" t="s">
        <v>58</v>
      </c>
      <c r="F1249" t="s">
        <v>29</v>
      </c>
      <c r="G1249">
        <v>505</v>
      </c>
      <c r="H1249" t="s">
        <v>78</v>
      </c>
      <c r="I1249" s="37" t="s">
        <v>438</v>
      </c>
      <c r="J1249" t="s">
        <v>444</v>
      </c>
      <c r="K1249" t="s">
        <v>1256</v>
      </c>
      <c r="L1249" t="s">
        <v>444</v>
      </c>
      <c r="M1249" t="s">
        <v>444</v>
      </c>
    </row>
    <row r="1250" spans="1:13" hidden="1" x14ac:dyDescent="0.35">
      <c r="A1250" s="45">
        <v>46053</v>
      </c>
      <c r="B1250" t="s">
        <v>72</v>
      </c>
      <c r="C1250" t="s">
        <v>48</v>
      </c>
      <c r="D1250" t="s">
        <v>58</v>
      </c>
      <c r="E1250" t="s">
        <v>58</v>
      </c>
      <c r="F1250" t="s">
        <v>29</v>
      </c>
      <c r="G1250">
        <v>505</v>
      </c>
      <c r="H1250" t="s">
        <v>78</v>
      </c>
      <c r="I1250" s="38" t="s">
        <v>422</v>
      </c>
      <c r="J1250" s="38" t="s">
        <v>444</v>
      </c>
      <c r="K1250" t="s">
        <v>1260</v>
      </c>
      <c r="L1250" t="s">
        <v>444</v>
      </c>
      <c r="M1250" t="s">
        <v>444</v>
      </c>
    </row>
    <row r="1251" spans="1:13" hidden="1" x14ac:dyDescent="0.35">
      <c r="A1251" s="45">
        <v>46053</v>
      </c>
      <c r="B1251" t="s">
        <v>72</v>
      </c>
      <c r="C1251" t="s">
        <v>46</v>
      </c>
      <c r="D1251" t="s">
        <v>58</v>
      </c>
      <c r="E1251" t="s">
        <v>58</v>
      </c>
      <c r="F1251" t="s">
        <v>29</v>
      </c>
      <c r="G1251">
        <v>506</v>
      </c>
      <c r="H1251" t="s">
        <v>79</v>
      </c>
      <c r="I1251" t="s">
        <v>814</v>
      </c>
      <c r="J1251" t="s">
        <v>444</v>
      </c>
      <c r="K1251" t="s">
        <v>444</v>
      </c>
      <c r="L1251" t="s">
        <v>444</v>
      </c>
      <c r="M1251" t="s">
        <v>1261</v>
      </c>
    </row>
    <row r="1252" spans="1:13" hidden="1" x14ac:dyDescent="0.35">
      <c r="A1252" s="45">
        <v>46053</v>
      </c>
      <c r="B1252" t="s">
        <v>72</v>
      </c>
      <c r="C1252" t="s">
        <v>47</v>
      </c>
      <c r="D1252" t="s">
        <v>58</v>
      </c>
      <c r="E1252" t="s">
        <v>58</v>
      </c>
      <c r="F1252" t="s">
        <v>29</v>
      </c>
      <c r="G1252">
        <v>506</v>
      </c>
      <c r="H1252" t="s">
        <v>79</v>
      </c>
      <c r="I1252" s="37" t="s">
        <v>444</v>
      </c>
      <c r="J1252" s="38" t="s">
        <v>444</v>
      </c>
      <c r="K1252" t="s">
        <v>444</v>
      </c>
      <c r="L1252" t="s">
        <v>444</v>
      </c>
      <c r="M1252" t="s">
        <v>444</v>
      </c>
    </row>
    <row r="1253" spans="1:13" hidden="1" x14ac:dyDescent="0.35">
      <c r="A1253" s="45">
        <v>46053</v>
      </c>
      <c r="B1253" t="s">
        <v>72</v>
      </c>
      <c r="C1253" t="s">
        <v>402</v>
      </c>
      <c r="D1253" t="s">
        <v>58</v>
      </c>
      <c r="E1253" t="s">
        <v>58</v>
      </c>
      <c r="F1253" t="s">
        <v>29</v>
      </c>
      <c r="G1253">
        <v>506</v>
      </c>
      <c r="H1253" t="s">
        <v>79</v>
      </c>
      <c r="I1253" s="38" t="s">
        <v>444</v>
      </c>
      <c r="J1253" s="38" t="s">
        <v>444</v>
      </c>
      <c r="K1253" t="s">
        <v>444</v>
      </c>
      <c r="L1253" t="s">
        <v>444</v>
      </c>
      <c r="M1253" t="s">
        <v>444</v>
      </c>
    </row>
    <row r="1254" spans="1:13" hidden="1" x14ac:dyDescent="0.35">
      <c r="A1254" s="45">
        <v>46053</v>
      </c>
      <c r="B1254" t="s">
        <v>72</v>
      </c>
      <c r="C1254" t="s">
        <v>26</v>
      </c>
      <c r="D1254" t="s">
        <v>58</v>
      </c>
      <c r="E1254" t="s">
        <v>58</v>
      </c>
      <c r="F1254" t="s">
        <v>29</v>
      </c>
      <c r="G1254">
        <v>506</v>
      </c>
      <c r="H1254" t="s">
        <v>79</v>
      </c>
      <c r="I1254" s="38" t="s">
        <v>444</v>
      </c>
      <c r="J1254" s="38" t="s">
        <v>444</v>
      </c>
      <c r="K1254" t="s">
        <v>444</v>
      </c>
      <c r="L1254" t="s">
        <v>444</v>
      </c>
      <c r="M1254" t="s">
        <v>444</v>
      </c>
    </row>
    <row r="1255" spans="1:13" hidden="1" x14ac:dyDescent="0.35">
      <c r="A1255" s="45">
        <v>46053</v>
      </c>
      <c r="B1255" t="s">
        <v>72</v>
      </c>
      <c r="C1255" t="s">
        <v>42</v>
      </c>
      <c r="D1255" t="s">
        <v>58</v>
      </c>
      <c r="E1255" t="s">
        <v>58</v>
      </c>
      <c r="F1255" t="s">
        <v>29</v>
      </c>
      <c r="G1255">
        <v>506</v>
      </c>
      <c r="H1255" t="s">
        <v>79</v>
      </c>
      <c r="I1255" s="37" t="s">
        <v>422</v>
      </c>
      <c r="J1255" s="38" t="s">
        <v>444</v>
      </c>
      <c r="K1255" t="s">
        <v>444</v>
      </c>
      <c r="L1255" t="s">
        <v>444</v>
      </c>
      <c r="M1255" t="s">
        <v>422</v>
      </c>
    </row>
    <row r="1256" spans="1:13" hidden="1" x14ac:dyDescent="0.35">
      <c r="A1256" s="45">
        <v>46053</v>
      </c>
      <c r="B1256" t="s">
        <v>72</v>
      </c>
      <c r="C1256" t="s">
        <v>18</v>
      </c>
      <c r="D1256" t="s">
        <v>58</v>
      </c>
      <c r="E1256" t="s">
        <v>58</v>
      </c>
      <c r="F1256" t="s">
        <v>29</v>
      </c>
      <c r="G1256">
        <v>506</v>
      </c>
      <c r="H1256" t="s">
        <v>79</v>
      </c>
      <c r="I1256" t="s">
        <v>814</v>
      </c>
      <c r="J1256" t="s">
        <v>444</v>
      </c>
      <c r="K1256" t="s">
        <v>444</v>
      </c>
      <c r="L1256" t="s">
        <v>444</v>
      </c>
      <c r="M1256" t="s">
        <v>1262</v>
      </c>
    </row>
    <row r="1257" spans="1:13" hidden="1" x14ac:dyDescent="0.35">
      <c r="A1257" s="45">
        <v>46053</v>
      </c>
      <c r="B1257" t="s">
        <v>72</v>
      </c>
      <c r="C1257" t="s">
        <v>48</v>
      </c>
      <c r="D1257" t="s">
        <v>58</v>
      </c>
      <c r="E1257" t="s">
        <v>58</v>
      </c>
      <c r="F1257" t="s">
        <v>29</v>
      </c>
      <c r="G1257">
        <v>506</v>
      </c>
      <c r="H1257" t="s">
        <v>79</v>
      </c>
      <c r="I1257" s="38" t="s">
        <v>422</v>
      </c>
      <c r="J1257" s="38" t="s">
        <v>444</v>
      </c>
      <c r="K1257" t="s">
        <v>444</v>
      </c>
      <c r="L1257" t="s">
        <v>444</v>
      </c>
      <c r="M1257" t="s">
        <v>422</v>
      </c>
    </row>
    <row r="1258" spans="1:13" hidden="1" x14ac:dyDescent="0.35">
      <c r="A1258" s="45">
        <v>46053</v>
      </c>
      <c r="B1258" t="s">
        <v>72</v>
      </c>
      <c r="C1258" t="s">
        <v>46</v>
      </c>
      <c r="D1258" t="s">
        <v>58</v>
      </c>
      <c r="E1258" t="s">
        <v>58</v>
      </c>
      <c r="F1258" t="s">
        <v>29</v>
      </c>
      <c r="G1258">
        <v>507</v>
      </c>
      <c r="H1258" t="s">
        <v>80</v>
      </c>
      <c r="I1258" t="s">
        <v>643</v>
      </c>
      <c r="J1258" t="s">
        <v>444</v>
      </c>
      <c r="K1258" t="s">
        <v>444</v>
      </c>
      <c r="L1258" t="s">
        <v>444</v>
      </c>
      <c r="M1258" t="s">
        <v>1263</v>
      </c>
    </row>
    <row r="1259" spans="1:13" hidden="1" x14ac:dyDescent="0.35">
      <c r="A1259" s="45">
        <v>46053</v>
      </c>
      <c r="B1259" t="s">
        <v>72</v>
      </c>
      <c r="C1259" t="s">
        <v>47</v>
      </c>
      <c r="D1259" t="s">
        <v>58</v>
      </c>
      <c r="E1259" t="s">
        <v>58</v>
      </c>
      <c r="F1259" t="s">
        <v>29</v>
      </c>
      <c r="G1259">
        <v>507</v>
      </c>
      <c r="H1259" t="s">
        <v>80</v>
      </c>
      <c r="I1259" s="38" t="s">
        <v>444</v>
      </c>
      <c r="J1259" s="38" t="s">
        <v>444</v>
      </c>
      <c r="K1259" t="s">
        <v>444</v>
      </c>
      <c r="L1259" t="s">
        <v>444</v>
      </c>
      <c r="M1259" t="s">
        <v>444</v>
      </c>
    </row>
    <row r="1260" spans="1:13" hidden="1" x14ac:dyDescent="0.35">
      <c r="A1260" s="45">
        <v>46053</v>
      </c>
      <c r="B1260" t="s">
        <v>72</v>
      </c>
      <c r="C1260" t="s">
        <v>402</v>
      </c>
      <c r="D1260" t="s">
        <v>58</v>
      </c>
      <c r="E1260" t="s">
        <v>58</v>
      </c>
      <c r="F1260" t="s">
        <v>29</v>
      </c>
      <c r="G1260">
        <v>507</v>
      </c>
      <c r="H1260" t="s">
        <v>80</v>
      </c>
      <c r="I1260" s="38" t="s">
        <v>444</v>
      </c>
      <c r="J1260" s="38" t="s">
        <v>444</v>
      </c>
      <c r="K1260" t="s">
        <v>444</v>
      </c>
      <c r="L1260" t="s">
        <v>444</v>
      </c>
      <c r="M1260" t="s">
        <v>444</v>
      </c>
    </row>
    <row r="1261" spans="1:13" hidden="1" x14ac:dyDescent="0.35">
      <c r="A1261" s="45">
        <v>46053</v>
      </c>
      <c r="B1261" t="s">
        <v>72</v>
      </c>
      <c r="C1261" t="s">
        <v>26</v>
      </c>
      <c r="D1261" t="s">
        <v>58</v>
      </c>
      <c r="E1261" t="s">
        <v>58</v>
      </c>
      <c r="F1261" t="s">
        <v>29</v>
      </c>
      <c r="G1261">
        <v>507</v>
      </c>
      <c r="H1261" t="s">
        <v>80</v>
      </c>
      <c r="I1261" s="38" t="s">
        <v>444</v>
      </c>
      <c r="J1261" s="38" t="s">
        <v>444</v>
      </c>
      <c r="K1261" t="s">
        <v>444</v>
      </c>
      <c r="L1261" t="s">
        <v>444</v>
      </c>
      <c r="M1261" t="s">
        <v>444</v>
      </c>
    </row>
    <row r="1262" spans="1:13" hidden="1" x14ac:dyDescent="0.35">
      <c r="A1262" s="45">
        <v>46053</v>
      </c>
      <c r="B1262" t="s">
        <v>72</v>
      </c>
      <c r="C1262" t="s">
        <v>42</v>
      </c>
      <c r="D1262" t="s">
        <v>58</v>
      </c>
      <c r="E1262" t="s">
        <v>58</v>
      </c>
      <c r="F1262" t="s">
        <v>29</v>
      </c>
      <c r="G1262">
        <v>507</v>
      </c>
      <c r="H1262" t="s">
        <v>80</v>
      </c>
      <c r="I1262" s="38" t="s">
        <v>422</v>
      </c>
      <c r="J1262" s="38" t="s">
        <v>444</v>
      </c>
      <c r="K1262" t="s">
        <v>444</v>
      </c>
      <c r="L1262" t="s">
        <v>444</v>
      </c>
      <c r="M1262" t="s">
        <v>422</v>
      </c>
    </row>
    <row r="1263" spans="1:13" hidden="1" x14ac:dyDescent="0.35">
      <c r="A1263" s="45">
        <v>46053</v>
      </c>
      <c r="B1263" t="s">
        <v>72</v>
      </c>
      <c r="C1263" t="s">
        <v>18</v>
      </c>
      <c r="D1263" t="s">
        <v>58</v>
      </c>
      <c r="E1263" t="s">
        <v>58</v>
      </c>
      <c r="F1263" t="s">
        <v>29</v>
      </c>
      <c r="G1263">
        <v>507</v>
      </c>
      <c r="H1263" t="s">
        <v>80</v>
      </c>
      <c r="I1263" t="s">
        <v>450</v>
      </c>
      <c r="J1263" t="s">
        <v>444</v>
      </c>
      <c r="K1263" t="s">
        <v>444</v>
      </c>
      <c r="L1263" t="s">
        <v>444</v>
      </c>
      <c r="M1263" t="s">
        <v>1090</v>
      </c>
    </row>
    <row r="1264" spans="1:13" hidden="1" x14ac:dyDescent="0.35">
      <c r="A1264" s="45">
        <v>46053</v>
      </c>
      <c r="B1264" t="s">
        <v>72</v>
      </c>
      <c r="C1264" t="s">
        <v>48</v>
      </c>
      <c r="D1264" t="s">
        <v>58</v>
      </c>
      <c r="E1264" t="s">
        <v>58</v>
      </c>
      <c r="F1264" t="s">
        <v>29</v>
      </c>
      <c r="G1264">
        <v>507</v>
      </c>
      <c r="H1264" t="s">
        <v>80</v>
      </c>
      <c r="I1264" s="38" t="s">
        <v>444</v>
      </c>
      <c r="J1264" t="s">
        <v>444</v>
      </c>
      <c r="K1264" t="s">
        <v>444</v>
      </c>
      <c r="L1264" s="37" t="s">
        <v>444</v>
      </c>
      <c r="M1264" t="s">
        <v>444</v>
      </c>
    </row>
    <row r="1265" spans="1:13" hidden="1" x14ac:dyDescent="0.35">
      <c r="A1265" s="45">
        <v>46053</v>
      </c>
      <c r="B1265" t="s">
        <v>72</v>
      </c>
      <c r="C1265" t="s">
        <v>46</v>
      </c>
      <c r="D1265" t="s">
        <v>58</v>
      </c>
      <c r="E1265" t="s">
        <v>58</v>
      </c>
      <c r="F1265" t="s">
        <v>29</v>
      </c>
      <c r="G1265">
        <v>508</v>
      </c>
      <c r="H1265" t="s">
        <v>26</v>
      </c>
      <c r="I1265" t="s">
        <v>596</v>
      </c>
      <c r="J1265" t="s">
        <v>444</v>
      </c>
      <c r="K1265" t="s">
        <v>444</v>
      </c>
      <c r="L1265" t="s">
        <v>444</v>
      </c>
      <c r="M1265" t="s">
        <v>1264</v>
      </c>
    </row>
    <row r="1266" spans="1:13" hidden="1" x14ac:dyDescent="0.35">
      <c r="A1266" s="45">
        <v>46053</v>
      </c>
      <c r="B1266" t="s">
        <v>72</v>
      </c>
      <c r="C1266" t="s">
        <v>47</v>
      </c>
      <c r="D1266" t="s">
        <v>58</v>
      </c>
      <c r="E1266" t="s">
        <v>58</v>
      </c>
      <c r="F1266" t="s">
        <v>29</v>
      </c>
      <c r="G1266">
        <v>508</v>
      </c>
      <c r="H1266" t="s">
        <v>26</v>
      </c>
      <c r="I1266" s="38" t="s">
        <v>444</v>
      </c>
      <c r="J1266" t="s">
        <v>444</v>
      </c>
      <c r="K1266" t="s">
        <v>444</v>
      </c>
      <c r="L1266" s="37" t="s">
        <v>444</v>
      </c>
      <c r="M1266" t="s">
        <v>444</v>
      </c>
    </row>
    <row r="1267" spans="1:13" hidden="1" x14ac:dyDescent="0.35">
      <c r="A1267" s="45">
        <v>46053</v>
      </c>
      <c r="B1267" t="s">
        <v>72</v>
      </c>
      <c r="C1267" t="s">
        <v>402</v>
      </c>
      <c r="D1267" t="s">
        <v>58</v>
      </c>
      <c r="E1267" t="s">
        <v>58</v>
      </c>
      <c r="F1267" t="s">
        <v>29</v>
      </c>
      <c r="G1267">
        <v>508</v>
      </c>
      <c r="H1267" t="s">
        <v>26</v>
      </c>
      <c r="I1267" t="s">
        <v>444</v>
      </c>
      <c r="J1267" t="s">
        <v>444</v>
      </c>
      <c r="K1267" t="s">
        <v>444</v>
      </c>
      <c r="L1267" t="s">
        <v>444</v>
      </c>
      <c r="M1267" t="s">
        <v>444</v>
      </c>
    </row>
    <row r="1268" spans="1:13" hidden="1" x14ac:dyDescent="0.35">
      <c r="A1268" s="45">
        <v>46053</v>
      </c>
      <c r="B1268" t="s">
        <v>72</v>
      </c>
      <c r="C1268" t="s">
        <v>26</v>
      </c>
      <c r="D1268" t="s">
        <v>58</v>
      </c>
      <c r="E1268" t="s">
        <v>58</v>
      </c>
      <c r="F1268" t="s">
        <v>29</v>
      </c>
      <c r="G1268">
        <v>508</v>
      </c>
      <c r="H1268" t="s">
        <v>26</v>
      </c>
      <c r="I1268" s="38" t="s">
        <v>422</v>
      </c>
      <c r="J1268" t="s">
        <v>444</v>
      </c>
      <c r="K1268" t="s">
        <v>444</v>
      </c>
      <c r="L1268" s="37" t="s">
        <v>444</v>
      </c>
      <c r="M1268" t="s">
        <v>422</v>
      </c>
    </row>
    <row r="1269" spans="1:13" hidden="1" x14ac:dyDescent="0.35">
      <c r="A1269" s="45">
        <v>46053</v>
      </c>
      <c r="B1269" t="s">
        <v>72</v>
      </c>
      <c r="C1269" t="s">
        <v>42</v>
      </c>
      <c r="D1269" t="s">
        <v>58</v>
      </c>
      <c r="E1269" t="s">
        <v>58</v>
      </c>
      <c r="F1269" t="s">
        <v>29</v>
      </c>
      <c r="G1269">
        <v>508</v>
      </c>
      <c r="H1269" t="s">
        <v>26</v>
      </c>
      <c r="I1269" s="38" t="s">
        <v>422</v>
      </c>
      <c r="J1269" t="s">
        <v>444</v>
      </c>
      <c r="K1269" t="s">
        <v>444</v>
      </c>
      <c r="L1269" s="37" t="s">
        <v>444</v>
      </c>
      <c r="M1269" t="s">
        <v>422</v>
      </c>
    </row>
    <row r="1270" spans="1:13" hidden="1" x14ac:dyDescent="0.35">
      <c r="A1270" s="45">
        <v>46053</v>
      </c>
      <c r="B1270" t="s">
        <v>72</v>
      </c>
      <c r="C1270" t="s">
        <v>18</v>
      </c>
      <c r="D1270" t="s">
        <v>58</v>
      </c>
      <c r="E1270" t="s">
        <v>58</v>
      </c>
      <c r="F1270" t="s">
        <v>29</v>
      </c>
      <c r="G1270">
        <v>508</v>
      </c>
      <c r="H1270" t="s">
        <v>26</v>
      </c>
      <c r="I1270" t="s">
        <v>596</v>
      </c>
      <c r="J1270" t="s">
        <v>444</v>
      </c>
      <c r="K1270" t="s">
        <v>444</v>
      </c>
      <c r="L1270" t="s">
        <v>444</v>
      </c>
      <c r="M1270" t="s">
        <v>1265</v>
      </c>
    </row>
    <row r="1271" spans="1:13" hidden="1" x14ac:dyDescent="0.35">
      <c r="A1271" s="45">
        <v>46053</v>
      </c>
      <c r="B1271" t="s">
        <v>72</v>
      </c>
      <c r="C1271" t="s">
        <v>48</v>
      </c>
      <c r="D1271" t="s">
        <v>58</v>
      </c>
      <c r="E1271" t="s">
        <v>58</v>
      </c>
      <c r="F1271" t="s">
        <v>29</v>
      </c>
      <c r="G1271">
        <v>508</v>
      </c>
      <c r="H1271" t="s">
        <v>26</v>
      </c>
      <c r="I1271" t="s">
        <v>444</v>
      </c>
      <c r="J1271" t="s">
        <v>444</v>
      </c>
      <c r="K1271" s="38" t="s">
        <v>444</v>
      </c>
      <c r="L1271" t="s">
        <v>444</v>
      </c>
      <c r="M1271" t="s">
        <v>444</v>
      </c>
    </row>
    <row r="1272" spans="1:13" hidden="1" x14ac:dyDescent="0.35">
      <c r="A1272" s="45">
        <v>46053</v>
      </c>
      <c r="B1272" t="s">
        <v>72</v>
      </c>
      <c r="C1272" t="s">
        <v>46</v>
      </c>
      <c r="D1272" t="s">
        <v>58</v>
      </c>
      <c r="E1272" t="s">
        <v>58</v>
      </c>
      <c r="F1272" t="s">
        <v>29</v>
      </c>
      <c r="G1272">
        <v>999</v>
      </c>
      <c r="H1272" t="s">
        <v>27</v>
      </c>
      <c r="I1272" t="s">
        <v>530</v>
      </c>
      <c r="J1272" t="s">
        <v>531</v>
      </c>
      <c r="K1272" t="s">
        <v>532</v>
      </c>
      <c r="L1272" t="s">
        <v>533</v>
      </c>
      <c r="M1272" t="s">
        <v>512</v>
      </c>
    </row>
    <row r="1273" spans="1:13" hidden="1" x14ac:dyDescent="0.35">
      <c r="A1273" s="45">
        <v>46053</v>
      </c>
      <c r="B1273" t="s">
        <v>72</v>
      </c>
      <c r="C1273" t="s">
        <v>47</v>
      </c>
      <c r="D1273" t="s">
        <v>58</v>
      </c>
      <c r="E1273" t="s">
        <v>58</v>
      </c>
      <c r="F1273" t="s">
        <v>29</v>
      </c>
      <c r="G1273">
        <v>999</v>
      </c>
      <c r="H1273" t="s">
        <v>27</v>
      </c>
      <c r="I1273" t="s">
        <v>534</v>
      </c>
      <c r="J1273" t="s">
        <v>535</v>
      </c>
      <c r="K1273" t="s">
        <v>473</v>
      </c>
      <c r="L1273" t="s">
        <v>536</v>
      </c>
      <c r="M1273" t="s">
        <v>444</v>
      </c>
    </row>
    <row r="1274" spans="1:13" hidden="1" x14ac:dyDescent="0.35">
      <c r="A1274" s="45">
        <v>46053</v>
      </c>
      <c r="B1274" t="s">
        <v>72</v>
      </c>
      <c r="C1274" t="s">
        <v>402</v>
      </c>
      <c r="D1274" t="s">
        <v>58</v>
      </c>
      <c r="E1274" t="s">
        <v>58</v>
      </c>
      <c r="F1274" t="s">
        <v>29</v>
      </c>
      <c r="G1274">
        <v>999</v>
      </c>
      <c r="H1274" t="s">
        <v>27</v>
      </c>
      <c r="I1274" t="s">
        <v>537</v>
      </c>
      <c r="J1274" t="s">
        <v>538</v>
      </c>
      <c r="K1274" t="s">
        <v>422</v>
      </c>
      <c r="L1274" t="s">
        <v>422</v>
      </c>
      <c r="M1274" t="s">
        <v>444</v>
      </c>
    </row>
    <row r="1275" spans="1:13" hidden="1" x14ac:dyDescent="0.35">
      <c r="A1275" s="45">
        <v>46053</v>
      </c>
      <c r="B1275" t="s">
        <v>72</v>
      </c>
      <c r="C1275" t="s">
        <v>26</v>
      </c>
      <c r="D1275" t="s">
        <v>58</v>
      </c>
      <c r="E1275" t="s">
        <v>58</v>
      </c>
      <c r="F1275" t="s">
        <v>29</v>
      </c>
      <c r="G1275">
        <v>999</v>
      </c>
      <c r="H1275" t="s">
        <v>27</v>
      </c>
      <c r="I1275" s="38" t="s">
        <v>539</v>
      </c>
      <c r="J1275" t="s">
        <v>540</v>
      </c>
      <c r="K1275" s="38" t="s">
        <v>422</v>
      </c>
      <c r="L1275" t="s">
        <v>422</v>
      </c>
      <c r="M1275" t="s">
        <v>422</v>
      </c>
    </row>
    <row r="1276" spans="1:13" hidden="1" x14ac:dyDescent="0.35">
      <c r="A1276" s="45">
        <v>46053</v>
      </c>
      <c r="B1276" t="s">
        <v>72</v>
      </c>
      <c r="C1276" t="s">
        <v>42</v>
      </c>
      <c r="D1276" t="s">
        <v>58</v>
      </c>
      <c r="E1276" t="s">
        <v>58</v>
      </c>
      <c r="F1276" t="s">
        <v>29</v>
      </c>
      <c r="G1276">
        <v>999</v>
      </c>
      <c r="H1276" t="s">
        <v>27</v>
      </c>
      <c r="I1276" s="37" t="s">
        <v>541</v>
      </c>
      <c r="J1276" t="s">
        <v>542</v>
      </c>
      <c r="K1276" s="38" t="s">
        <v>543</v>
      </c>
      <c r="L1276" t="s">
        <v>544</v>
      </c>
      <c r="M1276" t="s">
        <v>472</v>
      </c>
    </row>
    <row r="1277" spans="1:13" hidden="1" x14ac:dyDescent="0.35">
      <c r="A1277" s="45">
        <v>46053</v>
      </c>
      <c r="B1277" t="s">
        <v>72</v>
      </c>
      <c r="C1277" t="s">
        <v>18</v>
      </c>
      <c r="D1277" t="s">
        <v>58</v>
      </c>
      <c r="E1277" t="s">
        <v>58</v>
      </c>
      <c r="F1277" t="s">
        <v>29</v>
      </c>
      <c r="G1277">
        <v>999</v>
      </c>
      <c r="H1277" t="s">
        <v>27</v>
      </c>
      <c r="I1277" t="s">
        <v>545</v>
      </c>
      <c r="J1277" t="s">
        <v>546</v>
      </c>
      <c r="K1277" t="s">
        <v>547</v>
      </c>
      <c r="L1277" t="s">
        <v>548</v>
      </c>
      <c r="M1277" t="s">
        <v>549</v>
      </c>
    </row>
    <row r="1278" spans="1:13" hidden="1" x14ac:dyDescent="0.35">
      <c r="A1278" s="45">
        <v>46053</v>
      </c>
      <c r="B1278" t="s">
        <v>72</v>
      </c>
      <c r="C1278" t="s">
        <v>48</v>
      </c>
      <c r="D1278" t="s">
        <v>58</v>
      </c>
      <c r="E1278" t="s">
        <v>58</v>
      </c>
      <c r="F1278" t="s">
        <v>29</v>
      </c>
      <c r="G1278">
        <v>999</v>
      </c>
      <c r="H1278" t="s">
        <v>27</v>
      </c>
      <c r="I1278" s="38" t="s">
        <v>550</v>
      </c>
      <c r="J1278" t="s">
        <v>551</v>
      </c>
      <c r="K1278" s="38" t="s">
        <v>506</v>
      </c>
      <c r="L1278" t="s">
        <v>502</v>
      </c>
      <c r="M1278" t="s">
        <v>422</v>
      </c>
    </row>
    <row r="1279" spans="1:13" hidden="1" x14ac:dyDescent="0.35">
      <c r="A1279" s="45">
        <v>46053</v>
      </c>
      <c r="B1279" t="s">
        <v>72</v>
      </c>
      <c r="C1279" t="s">
        <v>46</v>
      </c>
      <c r="D1279" t="s">
        <v>58</v>
      </c>
      <c r="E1279" t="s">
        <v>58</v>
      </c>
      <c r="F1279" t="s">
        <v>33</v>
      </c>
      <c r="G1279">
        <v>501</v>
      </c>
      <c r="H1279" t="s">
        <v>74</v>
      </c>
      <c r="I1279" s="38" t="s">
        <v>933</v>
      </c>
      <c r="J1279" t="s">
        <v>1266</v>
      </c>
      <c r="K1279" t="s">
        <v>444</v>
      </c>
      <c r="L1279" t="s">
        <v>444</v>
      </c>
      <c r="M1279" t="s">
        <v>444</v>
      </c>
    </row>
    <row r="1280" spans="1:13" hidden="1" x14ac:dyDescent="0.35">
      <c r="A1280" s="45">
        <v>46053</v>
      </c>
      <c r="B1280" t="s">
        <v>72</v>
      </c>
      <c r="C1280" t="s">
        <v>47</v>
      </c>
      <c r="D1280" t="s">
        <v>58</v>
      </c>
      <c r="E1280" t="s">
        <v>58</v>
      </c>
      <c r="F1280" t="s">
        <v>33</v>
      </c>
      <c r="G1280">
        <v>501</v>
      </c>
      <c r="H1280" t="s">
        <v>74</v>
      </c>
      <c r="I1280" s="38" t="s">
        <v>422</v>
      </c>
      <c r="J1280" t="s">
        <v>422</v>
      </c>
      <c r="K1280" t="s">
        <v>444</v>
      </c>
      <c r="L1280" t="s">
        <v>444</v>
      </c>
      <c r="M1280" t="s">
        <v>444</v>
      </c>
    </row>
    <row r="1281" spans="1:13" hidden="1" x14ac:dyDescent="0.35">
      <c r="A1281" s="45">
        <v>46053</v>
      </c>
      <c r="B1281" t="s">
        <v>72</v>
      </c>
      <c r="C1281" t="s">
        <v>402</v>
      </c>
      <c r="D1281" t="s">
        <v>58</v>
      </c>
      <c r="E1281" t="s">
        <v>58</v>
      </c>
      <c r="F1281" t="s">
        <v>33</v>
      </c>
      <c r="G1281">
        <v>501</v>
      </c>
      <c r="H1281" t="s">
        <v>74</v>
      </c>
      <c r="I1281" s="37" t="s">
        <v>1029</v>
      </c>
      <c r="J1281" t="s">
        <v>422</v>
      </c>
      <c r="K1281" t="s">
        <v>444</v>
      </c>
      <c r="L1281" t="s">
        <v>444</v>
      </c>
      <c r="M1281" t="s">
        <v>444</v>
      </c>
    </row>
    <row r="1282" spans="1:13" hidden="1" x14ac:dyDescent="0.35">
      <c r="A1282" s="45">
        <v>46053</v>
      </c>
      <c r="B1282" t="s">
        <v>72</v>
      </c>
      <c r="C1282" t="s">
        <v>26</v>
      </c>
      <c r="D1282" t="s">
        <v>58</v>
      </c>
      <c r="E1282" t="s">
        <v>58</v>
      </c>
      <c r="F1282" t="s">
        <v>33</v>
      </c>
      <c r="G1282">
        <v>501</v>
      </c>
      <c r="H1282" t="s">
        <v>74</v>
      </c>
      <c r="I1282" s="38" t="s">
        <v>765</v>
      </c>
      <c r="J1282" t="s">
        <v>1081</v>
      </c>
      <c r="K1282" s="38" t="s">
        <v>444</v>
      </c>
      <c r="L1282" t="s">
        <v>444</v>
      </c>
      <c r="M1282" t="s">
        <v>444</v>
      </c>
    </row>
    <row r="1283" spans="1:13" hidden="1" x14ac:dyDescent="0.35">
      <c r="A1283" s="45">
        <v>46053</v>
      </c>
      <c r="B1283" t="s">
        <v>72</v>
      </c>
      <c r="C1283" t="s">
        <v>42</v>
      </c>
      <c r="D1283" t="s">
        <v>58</v>
      </c>
      <c r="E1283" t="s">
        <v>58</v>
      </c>
      <c r="F1283" t="s">
        <v>33</v>
      </c>
      <c r="G1283">
        <v>501</v>
      </c>
      <c r="H1283" t="s">
        <v>74</v>
      </c>
      <c r="I1283" s="38" t="s">
        <v>861</v>
      </c>
      <c r="J1283" t="s">
        <v>560</v>
      </c>
      <c r="K1283" s="38" t="s">
        <v>444</v>
      </c>
      <c r="L1283" t="s">
        <v>444</v>
      </c>
      <c r="M1283" t="s">
        <v>444</v>
      </c>
    </row>
    <row r="1284" spans="1:13" hidden="1" x14ac:dyDescent="0.35">
      <c r="A1284" s="45">
        <v>46053</v>
      </c>
      <c r="B1284" t="s">
        <v>72</v>
      </c>
      <c r="C1284" t="s">
        <v>18</v>
      </c>
      <c r="D1284" t="s">
        <v>58</v>
      </c>
      <c r="E1284" t="s">
        <v>58</v>
      </c>
      <c r="F1284" t="s">
        <v>33</v>
      </c>
      <c r="G1284">
        <v>501</v>
      </c>
      <c r="H1284" t="s">
        <v>74</v>
      </c>
      <c r="I1284" s="38" t="s">
        <v>1207</v>
      </c>
      <c r="J1284" t="s">
        <v>1267</v>
      </c>
      <c r="K1284" t="s">
        <v>444</v>
      </c>
      <c r="L1284" t="s">
        <v>444</v>
      </c>
      <c r="M1284" t="s">
        <v>444</v>
      </c>
    </row>
    <row r="1285" spans="1:13" hidden="1" x14ac:dyDescent="0.35">
      <c r="A1285" s="45">
        <v>46053</v>
      </c>
      <c r="B1285" t="s">
        <v>72</v>
      </c>
      <c r="C1285" t="s">
        <v>48</v>
      </c>
      <c r="D1285" t="s">
        <v>58</v>
      </c>
      <c r="E1285" t="s">
        <v>58</v>
      </c>
      <c r="F1285" t="s">
        <v>33</v>
      </c>
      <c r="G1285">
        <v>501</v>
      </c>
      <c r="H1285" t="s">
        <v>74</v>
      </c>
      <c r="I1285" t="s">
        <v>899</v>
      </c>
      <c r="J1285" t="s">
        <v>560</v>
      </c>
      <c r="K1285" t="s">
        <v>444</v>
      </c>
      <c r="L1285" t="s">
        <v>444</v>
      </c>
      <c r="M1285" t="s">
        <v>444</v>
      </c>
    </row>
    <row r="1286" spans="1:13" hidden="1" x14ac:dyDescent="0.35">
      <c r="A1286" s="45">
        <v>46053</v>
      </c>
      <c r="B1286" t="s">
        <v>72</v>
      </c>
      <c r="C1286" t="s">
        <v>46</v>
      </c>
      <c r="D1286" t="s">
        <v>58</v>
      </c>
      <c r="E1286" t="s">
        <v>58</v>
      </c>
      <c r="F1286" t="s">
        <v>33</v>
      </c>
      <c r="G1286">
        <v>502</v>
      </c>
      <c r="H1286" t="s">
        <v>75</v>
      </c>
      <c r="I1286" t="s">
        <v>567</v>
      </c>
      <c r="J1286" t="s">
        <v>1268</v>
      </c>
      <c r="K1286" t="s">
        <v>444</v>
      </c>
      <c r="L1286" t="s">
        <v>444</v>
      </c>
      <c r="M1286" t="s">
        <v>444</v>
      </c>
    </row>
    <row r="1287" spans="1:13" hidden="1" x14ac:dyDescent="0.35">
      <c r="A1287" s="45">
        <v>46053</v>
      </c>
      <c r="B1287" t="s">
        <v>72</v>
      </c>
      <c r="C1287" t="s">
        <v>47</v>
      </c>
      <c r="D1287" t="s">
        <v>58</v>
      </c>
      <c r="E1287" t="s">
        <v>58</v>
      </c>
      <c r="F1287" t="s">
        <v>33</v>
      </c>
      <c r="G1287">
        <v>502</v>
      </c>
      <c r="H1287" t="s">
        <v>75</v>
      </c>
      <c r="I1287" t="s">
        <v>422</v>
      </c>
      <c r="J1287" t="s">
        <v>422</v>
      </c>
      <c r="K1287" t="s">
        <v>444</v>
      </c>
      <c r="L1287" t="s">
        <v>444</v>
      </c>
      <c r="M1287" t="s">
        <v>444</v>
      </c>
    </row>
    <row r="1288" spans="1:13" hidden="1" x14ac:dyDescent="0.35">
      <c r="A1288" s="45">
        <v>46053</v>
      </c>
      <c r="B1288" t="s">
        <v>72</v>
      </c>
      <c r="C1288" t="s">
        <v>402</v>
      </c>
      <c r="D1288" t="s">
        <v>58</v>
      </c>
      <c r="E1288" t="s">
        <v>58</v>
      </c>
      <c r="F1288" t="s">
        <v>33</v>
      </c>
      <c r="G1288">
        <v>502</v>
      </c>
      <c r="H1288" t="s">
        <v>75</v>
      </c>
      <c r="I1288" t="s">
        <v>422</v>
      </c>
      <c r="J1288" t="s">
        <v>422</v>
      </c>
      <c r="K1288" t="s">
        <v>444</v>
      </c>
      <c r="L1288" t="s">
        <v>444</v>
      </c>
      <c r="M1288" t="s">
        <v>444</v>
      </c>
    </row>
    <row r="1289" spans="1:13" hidden="1" x14ac:dyDescent="0.35">
      <c r="A1289" s="45">
        <v>46053</v>
      </c>
      <c r="B1289" t="s">
        <v>72</v>
      </c>
      <c r="C1289" t="s">
        <v>26</v>
      </c>
      <c r="D1289" t="s">
        <v>58</v>
      </c>
      <c r="E1289" t="s">
        <v>58</v>
      </c>
      <c r="F1289" t="s">
        <v>33</v>
      </c>
      <c r="G1289">
        <v>502</v>
      </c>
      <c r="H1289" t="s">
        <v>75</v>
      </c>
      <c r="I1289" t="s">
        <v>844</v>
      </c>
      <c r="J1289" t="s">
        <v>556</v>
      </c>
      <c r="K1289" t="s">
        <v>444</v>
      </c>
      <c r="L1289" t="s">
        <v>444</v>
      </c>
      <c r="M1289" t="s">
        <v>444</v>
      </c>
    </row>
    <row r="1290" spans="1:13" hidden="1" x14ac:dyDescent="0.35">
      <c r="A1290" s="45">
        <v>46053</v>
      </c>
      <c r="B1290" t="s">
        <v>72</v>
      </c>
      <c r="C1290" t="s">
        <v>42</v>
      </c>
      <c r="D1290" t="s">
        <v>58</v>
      </c>
      <c r="E1290" t="s">
        <v>58</v>
      </c>
      <c r="F1290" t="s">
        <v>33</v>
      </c>
      <c r="G1290">
        <v>502</v>
      </c>
      <c r="H1290" t="s">
        <v>75</v>
      </c>
      <c r="I1290" s="38" t="s">
        <v>861</v>
      </c>
      <c r="J1290" t="s">
        <v>560</v>
      </c>
      <c r="K1290" t="s">
        <v>444</v>
      </c>
      <c r="L1290" t="s">
        <v>444</v>
      </c>
      <c r="M1290" s="38" t="s">
        <v>444</v>
      </c>
    </row>
    <row r="1291" spans="1:13" hidden="1" x14ac:dyDescent="0.35">
      <c r="A1291" s="45">
        <v>46053</v>
      </c>
      <c r="B1291" t="s">
        <v>72</v>
      </c>
      <c r="C1291" t="s">
        <v>18</v>
      </c>
      <c r="D1291" t="s">
        <v>58</v>
      </c>
      <c r="E1291" t="s">
        <v>58</v>
      </c>
      <c r="F1291" t="s">
        <v>33</v>
      </c>
      <c r="G1291">
        <v>502</v>
      </c>
      <c r="H1291" t="s">
        <v>75</v>
      </c>
      <c r="I1291" t="s">
        <v>1269</v>
      </c>
      <c r="J1291" t="s">
        <v>1270</v>
      </c>
      <c r="K1291" t="s">
        <v>444</v>
      </c>
      <c r="L1291" t="s">
        <v>444</v>
      </c>
      <c r="M1291" t="s">
        <v>444</v>
      </c>
    </row>
    <row r="1292" spans="1:13" hidden="1" x14ac:dyDescent="0.35">
      <c r="A1292" s="45">
        <v>46053</v>
      </c>
      <c r="B1292" t="s">
        <v>72</v>
      </c>
      <c r="C1292" t="s">
        <v>48</v>
      </c>
      <c r="D1292" t="s">
        <v>58</v>
      </c>
      <c r="E1292" t="s">
        <v>58</v>
      </c>
      <c r="F1292" t="s">
        <v>33</v>
      </c>
      <c r="G1292">
        <v>502</v>
      </c>
      <c r="H1292" t="s">
        <v>75</v>
      </c>
      <c r="I1292" s="38" t="s">
        <v>899</v>
      </c>
      <c r="J1292" t="s">
        <v>560</v>
      </c>
      <c r="K1292" t="s">
        <v>444</v>
      </c>
      <c r="L1292" t="s">
        <v>444</v>
      </c>
      <c r="M1292" t="s">
        <v>444</v>
      </c>
    </row>
    <row r="1293" spans="1:13" hidden="1" x14ac:dyDescent="0.35">
      <c r="A1293" s="45">
        <v>46053</v>
      </c>
      <c r="B1293" t="s">
        <v>72</v>
      </c>
      <c r="C1293" t="s">
        <v>46</v>
      </c>
      <c r="D1293" t="s">
        <v>58</v>
      </c>
      <c r="E1293" t="s">
        <v>58</v>
      </c>
      <c r="F1293" t="s">
        <v>33</v>
      </c>
      <c r="G1293">
        <v>503</v>
      </c>
      <c r="H1293" t="s">
        <v>76</v>
      </c>
      <c r="I1293" t="s">
        <v>762</v>
      </c>
      <c r="J1293" t="s">
        <v>444</v>
      </c>
      <c r="K1293" t="s">
        <v>444</v>
      </c>
      <c r="L1293" t="s">
        <v>421</v>
      </c>
      <c r="M1293" t="s">
        <v>444</v>
      </c>
    </row>
    <row r="1294" spans="1:13" hidden="1" x14ac:dyDescent="0.35">
      <c r="A1294" s="45">
        <v>46053</v>
      </c>
      <c r="B1294" t="s">
        <v>72</v>
      </c>
      <c r="C1294" t="s">
        <v>47</v>
      </c>
      <c r="D1294" t="s">
        <v>58</v>
      </c>
      <c r="E1294" t="s">
        <v>58</v>
      </c>
      <c r="F1294" t="s">
        <v>33</v>
      </c>
      <c r="G1294">
        <v>503</v>
      </c>
      <c r="H1294" t="s">
        <v>76</v>
      </c>
      <c r="I1294" s="38" t="s">
        <v>444</v>
      </c>
      <c r="J1294" t="s">
        <v>444</v>
      </c>
      <c r="K1294" t="s">
        <v>444</v>
      </c>
      <c r="L1294" t="s">
        <v>444</v>
      </c>
      <c r="M1294" s="38" t="s">
        <v>444</v>
      </c>
    </row>
    <row r="1295" spans="1:13" hidden="1" x14ac:dyDescent="0.35">
      <c r="A1295" s="45">
        <v>46053</v>
      </c>
      <c r="B1295" t="s">
        <v>72</v>
      </c>
      <c r="C1295" t="s">
        <v>402</v>
      </c>
      <c r="D1295" t="s">
        <v>58</v>
      </c>
      <c r="E1295" t="s">
        <v>58</v>
      </c>
      <c r="F1295" t="s">
        <v>33</v>
      </c>
      <c r="G1295">
        <v>503</v>
      </c>
      <c r="H1295" t="s">
        <v>76</v>
      </c>
      <c r="I1295" s="38" t="s">
        <v>444</v>
      </c>
      <c r="J1295" t="s">
        <v>444</v>
      </c>
      <c r="K1295" t="s">
        <v>444</v>
      </c>
      <c r="L1295" t="s">
        <v>444</v>
      </c>
      <c r="M1295" t="s">
        <v>444</v>
      </c>
    </row>
    <row r="1296" spans="1:13" hidden="1" x14ac:dyDescent="0.35">
      <c r="A1296" s="45">
        <v>46053</v>
      </c>
      <c r="B1296" t="s">
        <v>72</v>
      </c>
      <c r="C1296" t="s">
        <v>26</v>
      </c>
      <c r="D1296" t="s">
        <v>58</v>
      </c>
      <c r="E1296" t="s">
        <v>58</v>
      </c>
      <c r="F1296" t="s">
        <v>33</v>
      </c>
      <c r="G1296">
        <v>503</v>
      </c>
      <c r="H1296" t="s">
        <v>76</v>
      </c>
      <c r="I1296" s="38" t="s">
        <v>422</v>
      </c>
      <c r="J1296" t="s">
        <v>444</v>
      </c>
      <c r="K1296" t="s">
        <v>444</v>
      </c>
      <c r="L1296" t="s">
        <v>422</v>
      </c>
      <c r="M1296" s="38" t="s">
        <v>444</v>
      </c>
    </row>
    <row r="1297" spans="1:13" hidden="1" x14ac:dyDescent="0.35">
      <c r="A1297" s="45">
        <v>46053</v>
      </c>
      <c r="B1297" t="s">
        <v>72</v>
      </c>
      <c r="C1297" t="s">
        <v>42</v>
      </c>
      <c r="D1297" t="s">
        <v>58</v>
      </c>
      <c r="E1297" t="s">
        <v>58</v>
      </c>
      <c r="F1297" t="s">
        <v>33</v>
      </c>
      <c r="G1297">
        <v>503</v>
      </c>
      <c r="H1297" t="s">
        <v>76</v>
      </c>
      <c r="I1297" s="38" t="s">
        <v>861</v>
      </c>
      <c r="J1297" t="s">
        <v>444</v>
      </c>
      <c r="K1297" t="s">
        <v>444</v>
      </c>
      <c r="L1297" t="s">
        <v>421</v>
      </c>
      <c r="M1297" s="38" t="s">
        <v>444</v>
      </c>
    </row>
    <row r="1298" spans="1:13" hidden="1" x14ac:dyDescent="0.35">
      <c r="A1298" s="45">
        <v>46053</v>
      </c>
      <c r="B1298" t="s">
        <v>72</v>
      </c>
      <c r="C1298" t="s">
        <v>18</v>
      </c>
      <c r="D1298" t="s">
        <v>58</v>
      </c>
      <c r="E1298" t="s">
        <v>58</v>
      </c>
      <c r="F1298" t="s">
        <v>33</v>
      </c>
      <c r="G1298">
        <v>503</v>
      </c>
      <c r="H1298" t="s">
        <v>76</v>
      </c>
      <c r="I1298" t="s">
        <v>1095</v>
      </c>
      <c r="J1298" t="s">
        <v>444</v>
      </c>
      <c r="K1298" t="s">
        <v>444</v>
      </c>
      <c r="L1298" t="s">
        <v>421</v>
      </c>
      <c r="M1298" t="s">
        <v>444</v>
      </c>
    </row>
    <row r="1299" spans="1:13" hidden="1" x14ac:dyDescent="0.35">
      <c r="A1299" s="45">
        <v>46053</v>
      </c>
      <c r="B1299" t="s">
        <v>72</v>
      </c>
      <c r="C1299" t="s">
        <v>48</v>
      </c>
      <c r="D1299" t="s">
        <v>58</v>
      </c>
      <c r="E1299" t="s">
        <v>58</v>
      </c>
      <c r="F1299" t="s">
        <v>33</v>
      </c>
      <c r="G1299">
        <v>503</v>
      </c>
      <c r="H1299" t="s">
        <v>76</v>
      </c>
      <c r="I1299" s="38" t="s">
        <v>422</v>
      </c>
      <c r="J1299" t="s">
        <v>444</v>
      </c>
      <c r="K1299" t="s">
        <v>444</v>
      </c>
      <c r="L1299" t="s">
        <v>422</v>
      </c>
      <c r="M1299" s="38" t="s">
        <v>444</v>
      </c>
    </row>
    <row r="1300" spans="1:13" hidden="1" x14ac:dyDescent="0.35">
      <c r="A1300" s="45">
        <v>46053</v>
      </c>
      <c r="B1300" t="s">
        <v>72</v>
      </c>
      <c r="C1300" t="s">
        <v>46</v>
      </c>
      <c r="D1300" t="s">
        <v>58</v>
      </c>
      <c r="E1300" t="s">
        <v>58</v>
      </c>
      <c r="F1300" t="s">
        <v>33</v>
      </c>
      <c r="G1300">
        <v>504</v>
      </c>
      <c r="H1300" t="s">
        <v>77</v>
      </c>
      <c r="I1300" t="s">
        <v>1140</v>
      </c>
      <c r="J1300" t="s">
        <v>444</v>
      </c>
      <c r="K1300" t="s">
        <v>1271</v>
      </c>
      <c r="L1300" t="s">
        <v>444</v>
      </c>
      <c r="M1300" t="s">
        <v>444</v>
      </c>
    </row>
    <row r="1301" spans="1:13" hidden="1" x14ac:dyDescent="0.35">
      <c r="A1301" s="45">
        <v>46053</v>
      </c>
      <c r="B1301" t="s">
        <v>72</v>
      </c>
      <c r="C1301" t="s">
        <v>47</v>
      </c>
      <c r="D1301" t="s">
        <v>58</v>
      </c>
      <c r="E1301" t="s">
        <v>58</v>
      </c>
      <c r="F1301" t="s">
        <v>33</v>
      </c>
      <c r="G1301">
        <v>504</v>
      </c>
      <c r="H1301" t="s">
        <v>77</v>
      </c>
      <c r="I1301" t="s">
        <v>422</v>
      </c>
      <c r="J1301" t="s">
        <v>444</v>
      </c>
      <c r="K1301" t="s">
        <v>422</v>
      </c>
      <c r="L1301" t="s">
        <v>444</v>
      </c>
      <c r="M1301" t="s">
        <v>444</v>
      </c>
    </row>
    <row r="1302" spans="1:13" hidden="1" x14ac:dyDescent="0.35">
      <c r="A1302" s="45">
        <v>46053</v>
      </c>
      <c r="B1302" t="s">
        <v>72</v>
      </c>
      <c r="C1302" t="s">
        <v>402</v>
      </c>
      <c r="D1302" t="s">
        <v>58</v>
      </c>
      <c r="E1302" t="s">
        <v>58</v>
      </c>
      <c r="F1302" t="s">
        <v>33</v>
      </c>
      <c r="G1302">
        <v>504</v>
      </c>
      <c r="H1302" t="s">
        <v>77</v>
      </c>
      <c r="I1302" s="38" t="s">
        <v>422</v>
      </c>
      <c r="J1302" t="s">
        <v>444</v>
      </c>
      <c r="K1302" t="s">
        <v>422</v>
      </c>
      <c r="L1302" t="s">
        <v>444</v>
      </c>
      <c r="M1302" s="37" t="s">
        <v>444</v>
      </c>
    </row>
    <row r="1303" spans="1:13" hidden="1" x14ac:dyDescent="0.35">
      <c r="A1303" s="45">
        <v>46053</v>
      </c>
      <c r="B1303" t="s">
        <v>72</v>
      </c>
      <c r="C1303" t="s">
        <v>26</v>
      </c>
      <c r="D1303" t="s">
        <v>58</v>
      </c>
      <c r="E1303" t="s">
        <v>58</v>
      </c>
      <c r="F1303" t="s">
        <v>33</v>
      </c>
      <c r="G1303">
        <v>504</v>
      </c>
      <c r="H1303" t="s">
        <v>77</v>
      </c>
      <c r="I1303" s="38" t="s">
        <v>422</v>
      </c>
      <c r="J1303" t="s">
        <v>444</v>
      </c>
      <c r="K1303" t="s">
        <v>422</v>
      </c>
      <c r="L1303" t="s">
        <v>444</v>
      </c>
      <c r="M1303" s="38" t="s">
        <v>444</v>
      </c>
    </row>
    <row r="1304" spans="1:13" hidden="1" x14ac:dyDescent="0.35">
      <c r="A1304" s="45">
        <v>46053</v>
      </c>
      <c r="B1304" t="s">
        <v>72</v>
      </c>
      <c r="C1304" t="s">
        <v>42</v>
      </c>
      <c r="D1304" t="s">
        <v>58</v>
      </c>
      <c r="E1304" t="s">
        <v>58</v>
      </c>
      <c r="F1304" t="s">
        <v>33</v>
      </c>
      <c r="G1304">
        <v>504</v>
      </c>
      <c r="H1304" t="s">
        <v>77</v>
      </c>
      <c r="I1304" s="38" t="s">
        <v>422</v>
      </c>
      <c r="J1304" t="s">
        <v>444</v>
      </c>
      <c r="K1304" t="s">
        <v>744</v>
      </c>
      <c r="L1304" t="s">
        <v>444</v>
      </c>
      <c r="M1304" s="38" t="s">
        <v>444</v>
      </c>
    </row>
    <row r="1305" spans="1:13" hidden="1" x14ac:dyDescent="0.35">
      <c r="A1305" s="45">
        <v>46053</v>
      </c>
      <c r="B1305" t="s">
        <v>72</v>
      </c>
      <c r="C1305" t="s">
        <v>18</v>
      </c>
      <c r="D1305" t="s">
        <v>58</v>
      </c>
      <c r="E1305" t="s">
        <v>58</v>
      </c>
      <c r="F1305" t="s">
        <v>33</v>
      </c>
      <c r="G1305">
        <v>504</v>
      </c>
      <c r="H1305" t="s">
        <v>77</v>
      </c>
      <c r="I1305" t="s">
        <v>847</v>
      </c>
      <c r="J1305" t="s">
        <v>444</v>
      </c>
      <c r="K1305" t="s">
        <v>933</v>
      </c>
      <c r="L1305" t="s">
        <v>444</v>
      </c>
      <c r="M1305" t="s">
        <v>444</v>
      </c>
    </row>
    <row r="1306" spans="1:13" hidden="1" x14ac:dyDescent="0.35">
      <c r="A1306" s="45">
        <v>46053</v>
      </c>
      <c r="B1306" t="s">
        <v>72</v>
      </c>
      <c r="C1306" t="s">
        <v>48</v>
      </c>
      <c r="D1306" t="s">
        <v>58</v>
      </c>
      <c r="E1306" t="s">
        <v>58</v>
      </c>
      <c r="F1306" t="s">
        <v>33</v>
      </c>
      <c r="G1306">
        <v>504</v>
      </c>
      <c r="H1306" t="s">
        <v>77</v>
      </c>
      <c r="I1306" t="s">
        <v>422</v>
      </c>
      <c r="J1306" t="s">
        <v>444</v>
      </c>
      <c r="K1306" t="s">
        <v>422</v>
      </c>
      <c r="L1306" t="s">
        <v>444</v>
      </c>
      <c r="M1306" t="s">
        <v>444</v>
      </c>
    </row>
    <row r="1307" spans="1:13" hidden="1" x14ac:dyDescent="0.35">
      <c r="A1307" s="45">
        <v>46053</v>
      </c>
      <c r="B1307" t="s">
        <v>72</v>
      </c>
      <c r="C1307" t="s">
        <v>46</v>
      </c>
      <c r="D1307" t="s">
        <v>58</v>
      </c>
      <c r="E1307" t="s">
        <v>58</v>
      </c>
      <c r="F1307" t="s">
        <v>33</v>
      </c>
      <c r="G1307">
        <v>505</v>
      </c>
      <c r="H1307" t="s">
        <v>78</v>
      </c>
      <c r="I1307" t="s">
        <v>1272</v>
      </c>
      <c r="J1307" t="s">
        <v>444</v>
      </c>
      <c r="K1307" t="s">
        <v>1273</v>
      </c>
      <c r="L1307" t="s">
        <v>444</v>
      </c>
      <c r="M1307" t="s">
        <v>444</v>
      </c>
    </row>
    <row r="1308" spans="1:13" hidden="1" x14ac:dyDescent="0.35">
      <c r="A1308" s="45">
        <v>46053</v>
      </c>
      <c r="B1308" t="s">
        <v>72</v>
      </c>
      <c r="C1308" t="s">
        <v>47</v>
      </c>
      <c r="D1308" t="s">
        <v>58</v>
      </c>
      <c r="E1308" t="s">
        <v>58</v>
      </c>
      <c r="F1308" t="s">
        <v>33</v>
      </c>
      <c r="G1308">
        <v>505</v>
      </c>
      <c r="H1308" t="s">
        <v>78</v>
      </c>
      <c r="I1308" t="s">
        <v>866</v>
      </c>
      <c r="J1308" t="s">
        <v>444</v>
      </c>
      <c r="K1308" t="s">
        <v>422</v>
      </c>
      <c r="L1308" t="s">
        <v>444</v>
      </c>
      <c r="M1308" t="s">
        <v>444</v>
      </c>
    </row>
    <row r="1309" spans="1:13" hidden="1" x14ac:dyDescent="0.35">
      <c r="A1309" s="45">
        <v>46053</v>
      </c>
      <c r="B1309" t="s">
        <v>72</v>
      </c>
      <c r="C1309" t="s">
        <v>402</v>
      </c>
      <c r="D1309" t="s">
        <v>58</v>
      </c>
      <c r="E1309" t="s">
        <v>58</v>
      </c>
      <c r="F1309" t="s">
        <v>33</v>
      </c>
      <c r="G1309">
        <v>505</v>
      </c>
      <c r="H1309" t="s">
        <v>78</v>
      </c>
      <c r="I1309" t="s">
        <v>422</v>
      </c>
      <c r="J1309" t="s">
        <v>444</v>
      </c>
      <c r="K1309" t="s">
        <v>422</v>
      </c>
      <c r="L1309" t="s">
        <v>444</v>
      </c>
      <c r="M1309" t="s">
        <v>444</v>
      </c>
    </row>
    <row r="1310" spans="1:13" hidden="1" x14ac:dyDescent="0.35">
      <c r="A1310" s="45">
        <v>46053</v>
      </c>
      <c r="B1310" t="s">
        <v>72</v>
      </c>
      <c r="C1310" t="s">
        <v>26</v>
      </c>
      <c r="D1310" t="s">
        <v>58</v>
      </c>
      <c r="E1310" t="s">
        <v>58</v>
      </c>
      <c r="F1310" t="s">
        <v>33</v>
      </c>
      <c r="G1310">
        <v>505</v>
      </c>
      <c r="H1310" t="s">
        <v>78</v>
      </c>
      <c r="I1310" t="s">
        <v>422</v>
      </c>
      <c r="J1310" t="s">
        <v>444</v>
      </c>
      <c r="K1310" t="s">
        <v>422</v>
      </c>
      <c r="L1310" t="s">
        <v>444</v>
      </c>
      <c r="M1310" t="s">
        <v>444</v>
      </c>
    </row>
    <row r="1311" spans="1:13" hidden="1" x14ac:dyDescent="0.35">
      <c r="A1311" s="45">
        <v>46053</v>
      </c>
      <c r="B1311" t="s">
        <v>72</v>
      </c>
      <c r="C1311" t="s">
        <v>42</v>
      </c>
      <c r="D1311" t="s">
        <v>58</v>
      </c>
      <c r="E1311" t="s">
        <v>58</v>
      </c>
      <c r="F1311" t="s">
        <v>33</v>
      </c>
      <c r="G1311">
        <v>505</v>
      </c>
      <c r="H1311" t="s">
        <v>78</v>
      </c>
      <c r="I1311" t="s">
        <v>1262</v>
      </c>
      <c r="J1311" t="s">
        <v>444</v>
      </c>
      <c r="K1311" t="s">
        <v>1274</v>
      </c>
      <c r="L1311" t="s">
        <v>444</v>
      </c>
      <c r="M1311" t="s">
        <v>444</v>
      </c>
    </row>
    <row r="1312" spans="1:13" hidden="1" x14ac:dyDescent="0.35">
      <c r="A1312" s="45">
        <v>46053</v>
      </c>
      <c r="B1312" t="s">
        <v>72</v>
      </c>
      <c r="C1312" t="s">
        <v>18</v>
      </c>
      <c r="D1312" t="s">
        <v>58</v>
      </c>
      <c r="E1312" t="s">
        <v>58</v>
      </c>
      <c r="F1312" t="s">
        <v>33</v>
      </c>
      <c r="G1312">
        <v>505</v>
      </c>
      <c r="H1312" t="s">
        <v>78</v>
      </c>
      <c r="I1312" t="s">
        <v>926</v>
      </c>
      <c r="J1312" t="s">
        <v>444</v>
      </c>
      <c r="K1312" t="s">
        <v>1275</v>
      </c>
      <c r="L1312" t="s">
        <v>444</v>
      </c>
      <c r="M1312" t="s">
        <v>444</v>
      </c>
    </row>
    <row r="1313" spans="1:13" hidden="1" x14ac:dyDescent="0.35">
      <c r="A1313" s="45">
        <v>46053</v>
      </c>
      <c r="B1313" t="s">
        <v>72</v>
      </c>
      <c r="C1313" t="s">
        <v>48</v>
      </c>
      <c r="D1313" t="s">
        <v>58</v>
      </c>
      <c r="E1313" t="s">
        <v>58</v>
      </c>
      <c r="F1313" t="s">
        <v>33</v>
      </c>
      <c r="G1313">
        <v>505</v>
      </c>
      <c r="H1313" t="s">
        <v>78</v>
      </c>
      <c r="I1313" s="38" t="s">
        <v>1276</v>
      </c>
      <c r="J1313" s="38" t="s">
        <v>444</v>
      </c>
      <c r="K1313" t="s">
        <v>422</v>
      </c>
      <c r="L1313" t="s">
        <v>444</v>
      </c>
      <c r="M1313" t="s">
        <v>444</v>
      </c>
    </row>
    <row r="1314" spans="1:13" hidden="1" x14ac:dyDescent="0.35">
      <c r="A1314" s="45">
        <v>46053</v>
      </c>
      <c r="B1314" t="s">
        <v>72</v>
      </c>
      <c r="C1314" t="s">
        <v>46</v>
      </c>
      <c r="D1314" t="s">
        <v>58</v>
      </c>
      <c r="E1314" t="s">
        <v>58</v>
      </c>
      <c r="F1314" t="s">
        <v>33</v>
      </c>
      <c r="G1314">
        <v>506</v>
      </c>
      <c r="H1314" t="s">
        <v>79</v>
      </c>
      <c r="I1314" s="38" t="s">
        <v>497</v>
      </c>
      <c r="J1314" s="38" t="s">
        <v>444</v>
      </c>
      <c r="K1314" t="s">
        <v>444</v>
      </c>
      <c r="L1314" t="s">
        <v>444</v>
      </c>
      <c r="M1314" t="s">
        <v>700</v>
      </c>
    </row>
    <row r="1315" spans="1:13" hidden="1" x14ac:dyDescent="0.35">
      <c r="A1315" s="45">
        <v>46053</v>
      </c>
      <c r="B1315" t="s">
        <v>72</v>
      </c>
      <c r="C1315" t="s">
        <v>47</v>
      </c>
      <c r="D1315" t="s">
        <v>58</v>
      </c>
      <c r="E1315" t="s">
        <v>58</v>
      </c>
      <c r="F1315" t="s">
        <v>33</v>
      </c>
      <c r="G1315">
        <v>506</v>
      </c>
      <c r="H1315" t="s">
        <v>79</v>
      </c>
      <c r="I1315" s="38" t="s">
        <v>444</v>
      </c>
      <c r="J1315" s="37" t="s">
        <v>444</v>
      </c>
      <c r="K1315" t="s">
        <v>444</v>
      </c>
      <c r="L1315" t="s">
        <v>444</v>
      </c>
      <c r="M1315" t="s">
        <v>444</v>
      </c>
    </row>
    <row r="1316" spans="1:13" hidden="1" x14ac:dyDescent="0.35">
      <c r="A1316" s="45">
        <v>46053</v>
      </c>
      <c r="B1316" t="s">
        <v>72</v>
      </c>
      <c r="C1316" t="s">
        <v>402</v>
      </c>
      <c r="D1316" t="s">
        <v>58</v>
      </c>
      <c r="E1316" t="s">
        <v>58</v>
      </c>
      <c r="F1316" t="s">
        <v>33</v>
      </c>
      <c r="G1316">
        <v>506</v>
      </c>
      <c r="H1316" t="s">
        <v>79</v>
      </c>
      <c r="I1316" s="38" t="s">
        <v>422</v>
      </c>
      <c r="J1316" s="38" t="s">
        <v>444</v>
      </c>
      <c r="K1316" t="s">
        <v>444</v>
      </c>
      <c r="L1316" t="s">
        <v>444</v>
      </c>
      <c r="M1316" t="s">
        <v>422</v>
      </c>
    </row>
    <row r="1317" spans="1:13" hidden="1" x14ac:dyDescent="0.35">
      <c r="A1317" s="45">
        <v>46053</v>
      </c>
      <c r="B1317" t="s">
        <v>72</v>
      </c>
      <c r="C1317" t="s">
        <v>26</v>
      </c>
      <c r="D1317" t="s">
        <v>58</v>
      </c>
      <c r="E1317" t="s">
        <v>58</v>
      </c>
      <c r="F1317" t="s">
        <v>33</v>
      </c>
      <c r="G1317">
        <v>506</v>
      </c>
      <c r="H1317" t="s">
        <v>79</v>
      </c>
      <c r="I1317" s="37" t="s">
        <v>422</v>
      </c>
      <c r="J1317" s="37" t="s">
        <v>444</v>
      </c>
      <c r="K1317" t="s">
        <v>444</v>
      </c>
      <c r="L1317" t="s">
        <v>444</v>
      </c>
      <c r="M1317" t="s">
        <v>422</v>
      </c>
    </row>
    <row r="1318" spans="1:13" hidden="1" x14ac:dyDescent="0.35">
      <c r="A1318" s="45">
        <v>46053</v>
      </c>
      <c r="B1318" t="s">
        <v>72</v>
      </c>
      <c r="C1318" t="s">
        <v>42</v>
      </c>
      <c r="D1318" t="s">
        <v>58</v>
      </c>
      <c r="E1318" t="s">
        <v>58</v>
      </c>
      <c r="F1318" t="s">
        <v>33</v>
      </c>
      <c r="G1318">
        <v>506</v>
      </c>
      <c r="H1318" t="s">
        <v>79</v>
      </c>
      <c r="I1318" s="38" t="s">
        <v>422</v>
      </c>
      <c r="J1318" s="38" t="s">
        <v>444</v>
      </c>
      <c r="K1318" t="s">
        <v>444</v>
      </c>
      <c r="L1318" t="s">
        <v>444</v>
      </c>
      <c r="M1318" t="s">
        <v>422</v>
      </c>
    </row>
    <row r="1319" spans="1:13" hidden="1" x14ac:dyDescent="0.35">
      <c r="A1319" s="45">
        <v>46053</v>
      </c>
      <c r="B1319" t="s">
        <v>72</v>
      </c>
      <c r="C1319" t="s">
        <v>18</v>
      </c>
      <c r="D1319" t="s">
        <v>58</v>
      </c>
      <c r="E1319" t="s">
        <v>58</v>
      </c>
      <c r="F1319" t="s">
        <v>33</v>
      </c>
      <c r="G1319">
        <v>506</v>
      </c>
      <c r="H1319" t="s">
        <v>79</v>
      </c>
      <c r="I1319" s="38" t="s">
        <v>497</v>
      </c>
      <c r="J1319" s="37" t="s">
        <v>444</v>
      </c>
      <c r="K1319" t="s">
        <v>444</v>
      </c>
      <c r="L1319" t="s">
        <v>444</v>
      </c>
      <c r="M1319" t="s">
        <v>638</v>
      </c>
    </row>
    <row r="1320" spans="1:13" hidden="1" x14ac:dyDescent="0.35">
      <c r="A1320" s="45">
        <v>46053</v>
      </c>
      <c r="B1320" t="s">
        <v>72</v>
      </c>
      <c r="C1320" t="s">
        <v>48</v>
      </c>
      <c r="D1320" t="s">
        <v>58</v>
      </c>
      <c r="E1320" t="s">
        <v>58</v>
      </c>
      <c r="F1320" t="s">
        <v>33</v>
      </c>
      <c r="G1320">
        <v>506</v>
      </c>
      <c r="H1320" t="s">
        <v>79</v>
      </c>
      <c r="I1320" s="38" t="s">
        <v>422</v>
      </c>
      <c r="J1320" s="38" t="s">
        <v>444</v>
      </c>
      <c r="K1320" t="s">
        <v>444</v>
      </c>
      <c r="L1320" t="s">
        <v>444</v>
      </c>
      <c r="M1320" t="s">
        <v>422</v>
      </c>
    </row>
    <row r="1321" spans="1:13" hidden="1" x14ac:dyDescent="0.35">
      <c r="A1321" s="45">
        <v>46053</v>
      </c>
      <c r="B1321" t="s">
        <v>72</v>
      </c>
      <c r="C1321" t="s">
        <v>46</v>
      </c>
      <c r="D1321" t="s">
        <v>58</v>
      </c>
      <c r="E1321" t="s">
        <v>58</v>
      </c>
      <c r="F1321" t="s">
        <v>33</v>
      </c>
      <c r="G1321">
        <v>507</v>
      </c>
      <c r="H1321" t="s">
        <v>80</v>
      </c>
      <c r="I1321" s="38" t="s">
        <v>847</v>
      </c>
      <c r="J1321" s="38" t="s">
        <v>444</v>
      </c>
      <c r="K1321" t="s">
        <v>444</v>
      </c>
      <c r="L1321" t="s">
        <v>444</v>
      </c>
      <c r="M1321" t="s">
        <v>1222</v>
      </c>
    </row>
    <row r="1322" spans="1:13" hidden="1" x14ac:dyDescent="0.35">
      <c r="A1322" s="45">
        <v>46053</v>
      </c>
      <c r="B1322" t="s">
        <v>72</v>
      </c>
      <c r="C1322" t="s">
        <v>47</v>
      </c>
      <c r="D1322" t="s">
        <v>58</v>
      </c>
      <c r="E1322" t="s">
        <v>58</v>
      </c>
      <c r="F1322" t="s">
        <v>33</v>
      </c>
      <c r="G1322">
        <v>507</v>
      </c>
      <c r="H1322" t="s">
        <v>80</v>
      </c>
      <c r="I1322" s="38" t="s">
        <v>422</v>
      </c>
      <c r="J1322" s="37" t="s">
        <v>444</v>
      </c>
      <c r="K1322" t="s">
        <v>444</v>
      </c>
      <c r="L1322" t="s">
        <v>444</v>
      </c>
      <c r="M1322" t="s">
        <v>422</v>
      </c>
    </row>
    <row r="1323" spans="1:13" hidden="1" x14ac:dyDescent="0.35">
      <c r="A1323" s="45">
        <v>46053</v>
      </c>
      <c r="B1323" t="s">
        <v>72</v>
      </c>
      <c r="C1323" t="s">
        <v>402</v>
      </c>
      <c r="D1323" t="s">
        <v>58</v>
      </c>
      <c r="E1323" t="s">
        <v>58</v>
      </c>
      <c r="F1323" t="s">
        <v>33</v>
      </c>
      <c r="G1323">
        <v>507</v>
      </c>
      <c r="H1323" t="s">
        <v>80</v>
      </c>
      <c r="I1323" s="38" t="s">
        <v>422</v>
      </c>
      <c r="J1323" s="38" t="s">
        <v>444</v>
      </c>
      <c r="K1323" t="s">
        <v>444</v>
      </c>
      <c r="L1323" t="s">
        <v>444</v>
      </c>
      <c r="M1323" t="s">
        <v>422</v>
      </c>
    </row>
    <row r="1324" spans="1:13" hidden="1" x14ac:dyDescent="0.35">
      <c r="A1324" s="45">
        <v>46053</v>
      </c>
      <c r="B1324" t="s">
        <v>72</v>
      </c>
      <c r="C1324" t="s">
        <v>26</v>
      </c>
      <c r="D1324" t="s">
        <v>58</v>
      </c>
      <c r="E1324" t="s">
        <v>58</v>
      </c>
      <c r="F1324" t="s">
        <v>33</v>
      </c>
      <c r="G1324">
        <v>507</v>
      </c>
      <c r="H1324" t="s">
        <v>80</v>
      </c>
      <c r="I1324" s="38" t="s">
        <v>1138</v>
      </c>
      <c r="J1324" s="37" t="s">
        <v>444</v>
      </c>
      <c r="K1324" t="s">
        <v>444</v>
      </c>
      <c r="L1324" t="s">
        <v>444</v>
      </c>
      <c r="M1324" t="s">
        <v>422</v>
      </c>
    </row>
    <row r="1325" spans="1:13" hidden="1" x14ac:dyDescent="0.35">
      <c r="A1325" s="45">
        <v>46053</v>
      </c>
      <c r="B1325" t="s">
        <v>72</v>
      </c>
      <c r="C1325" t="s">
        <v>42</v>
      </c>
      <c r="D1325" t="s">
        <v>58</v>
      </c>
      <c r="E1325" t="s">
        <v>58</v>
      </c>
      <c r="F1325" t="s">
        <v>33</v>
      </c>
      <c r="G1325">
        <v>507</v>
      </c>
      <c r="H1325" t="s">
        <v>80</v>
      </c>
      <c r="I1325" s="38" t="s">
        <v>904</v>
      </c>
      <c r="J1325" s="38" t="s">
        <v>444</v>
      </c>
      <c r="K1325" t="s">
        <v>444</v>
      </c>
      <c r="L1325" t="s">
        <v>444</v>
      </c>
      <c r="M1325" t="s">
        <v>422</v>
      </c>
    </row>
    <row r="1326" spans="1:13" hidden="1" x14ac:dyDescent="0.35">
      <c r="A1326" s="45">
        <v>46053</v>
      </c>
      <c r="B1326" t="s">
        <v>72</v>
      </c>
      <c r="C1326" t="s">
        <v>18</v>
      </c>
      <c r="D1326" t="s">
        <v>58</v>
      </c>
      <c r="E1326" t="s">
        <v>58</v>
      </c>
      <c r="F1326" t="s">
        <v>33</v>
      </c>
      <c r="G1326">
        <v>507</v>
      </c>
      <c r="H1326" t="s">
        <v>80</v>
      </c>
      <c r="I1326" s="38" t="s">
        <v>847</v>
      </c>
      <c r="J1326" s="37" t="s">
        <v>444</v>
      </c>
      <c r="K1326" t="s">
        <v>444</v>
      </c>
      <c r="L1326" t="s">
        <v>444</v>
      </c>
      <c r="M1326" t="s">
        <v>937</v>
      </c>
    </row>
    <row r="1327" spans="1:13" hidden="1" x14ac:dyDescent="0.35">
      <c r="A1327" s="45">
        <v>46053</v>
      </c>
      <c r="B1327" t="s">
        <v>72</v>
      </c>
      <c r="C1327" t="s">
        <v>48</v>
      </c>
      <c r="D1327" t="s">
        <v>58</v>
      </c>
      <c r="E1327" t="s">
        <v>58</v>
      </c>
      <c r="F1327" t="s">
        <v>33</v>
      </c>
      <c r="G1327">
        <v>507</v>
      </c>
      <c r="H1327" t="s">
        <v>80</v>
      </c>
      <c r="I1327" s="38" t="s">
        <v>422</v>
      </c>
      <c r="J1327" t="s">
        <v>444</v>
      </c>
      <c r="K1327" t="s">
        <v>444</v>
      </c>
      <c r="L1327" s="37" t="s">
        <v>444</v>
      </c>
      <c r="M1327" t="s">
        <v>422</v>
      </c>
    </row>
    <row r="1328" spans="1:13" hidden="1" x14ac:dyDescent="0.35">
      <c r="A1328" s="45">
        <v>46053</v>
      </c>
      <c r="B1328" t="s">
        <v>72</v>
      </c>
      <c r="C1328" t="s">
        <v>46</v>
      </c>
      <c r="D1328" t="s">
        <v>58</v>
      </c>
      <c r="E1328" t="s">
        <v>58</v>
      </c>
      <c r="F1328" t="s">
        <v>33</v>
      </c>
      <c r="G1328">
        <v>508</v>
      </c>
      <c r="H1328" t="s">
        <v>26</v>
      </c>
      <c r="I1328" s="38" t="s">
        <v>1178</v>
      </c>
      <c r="J1328" t="s">
        <v>444</v>
      </c>
      <c r="K1328" t="s">
        <v>444</v>
      </c>
      <c r="L1328" s="37" t="s">
        <v>444</v>
      </c>
      <c r="M1328" t="s">
        <v>1277</v>
      </c>
    </row>
    <row r="1329" spans="1:13" hidden="1" x14ac:dyDescent="0.35">
      <c r="A1329" s="45">
        <v>46053</v>
      </c>
      <c r="B1329" t="s">
        <v>72</v>
      </c>
      <c r="C1329" t="s">
        <v>47</v>
      </c>
      <c r="D1329" t="s">
        <v>58</v>
      </c>
      <c r="E1329" t="s">
        <v>58</v>
      </c>
      <c r="F1329" t="s">
        <v>33</v>
      </c>
      <c r="G1329">
        <v>508</v>
      </c>
      <c r="H1329" t="s">
        <v>26</v>
      </c>
      <c r="I1329" s="38" t="s">
        <v>422</v>
      </c>
      <c r="J1329" t="s">
        <v>444</v>
      </c>
      <c r="K1329" t="s">
        <v>444</v>
      </c>
      <c r="L1329" s="37" t="s">
        <v>444</v>
      </c>
      <c r="M1329" t="s">
        <v>422</v>
      </c>
    </row>
    <row r="1330" spans="1:13" hidden="1" x14ac:dyDescent="0.35">
      <c r="A1330" s="45">
        <v>46053</v>
      </c>
      <c r="B1330" t="s">
        <v>72</v>
      </c>
      <c r="C1330" t="s">
        <v>402</v>
      </c>
      <c r="D1330" t="s">
        <v>58</v>
      </c>
      <c r="E1330" t="s">
        <v>58</v>
      </c>
      <c r="F1330" t="s">
        <v>33</v>
      </c>
      <c r="G1330">
        <v>508</v>
      </c>
      <c r="H1330" t="s">
        <v>26</v>
      </c>
      <c r="I1330" s="38" t="s">
        <v>422</v>
      </c>
      <c r="J1330" t="s">
        <v>444</v>
      </c>
      <c r="K1330" t="s">
        <v>444</v>
      </c>
      <c r="L1330" s="37" t="s">
        <v>444</v>
      </c>
      <c r="M1330" t="s">
        <v>422</v>
      </c>
    </row>
    <row r="1331" spans="1:13" hidden="1" x14ac:dyDescent="0.35">
      <c r="A1331" s="45">
        <v>46053</v>
      </c>
      <c r="B1331" t="s">
        <v>72</v>
      </c>
      <c r="C1331" t="s">
        <v>26</v>
      </c>
      <c r="D1331" t="s">
        <v>58</v>
      </c>
      <c r="E1331" t="s">
        <v>58</v>
      </c>
      <c r="F1331" t="s">
        <v>33</v>
      </c>
      <c r="G1331">
        <v>508</v>
      </c>
      <c r="H1331" t="s">
        <v>26</v>
      </c>
      <c r="I1331" s="38" t="s">
        <v>1278</v>
      </c>
      <c r="J1331" t="s">
        <v>444</v>
      </c>
      <c r="K1331" t="s">
        <v>444</v>
      </c>
      <c r="L1331" s="37" t="s">
        <v>444</v>
      </c>
      <c r="M1331" t="s">
        <v>912</v>
      </c>
    </row>
    <row r="1332" spans="1:13" hidden="1" x14ac:dyDescent="0.35">
      <c r="A1332" s="45">
        <v>46053</v>
      </c>
      <c r="B1332" t="s">
        <v>72</v>
      </c>
      <c r="C1332" t="s">
        <v>42</v>
      </c>
      <c r="D1332" t="s">
        <v>58</v>
      </c>
      <c r="E1332" t="s">
        <v>58</v>
      </c>
      <c r="F1332" t="s">
        <v>33</v>
      </c>
      <c r="G1332">
        <v>508</v>
      </c>
      <c r="H1332" t="s">
        <v>26</v>
      </c>
      <c r="I1332" s="38" t="s">
        <v>448</v>
      </c>
      <c r="J1332" t="s">
        <v>444</v>
      </c>
      <c r="K1332" t="s">
        <v>444</v>
      </c>
      <c r="L1332" s="37" t="s">
        <v>444</v>
      </c>
      <c r="M1332" t="s">
        <v>560</v>
      </c>
    </row>
    <row r="1333" spans="1:13" hidden="1" x14ac:dyDescent="0.35">
      <c r="A1333" s="45">
        <v>46053</v>
      </c>
      <c r="B1333" t="s">
        <v>72</v>
      </c>
      <c r="C1333" t="s">
        <v>18</v>
      </c>
      <c r="D1333" t="s">
        <v>58</v>
      </c>
      <c r="E1333" t="s">
        <v>58</v>
      </c>
      <c r="F1333" t="s">
        <v>33</v>
      </c>
      <c r="G1333">
        <v>508</v>
      </c>
      <c r="H1333" t="s">
        <v>26</v>
      </c>
      <c r="I1333" s="38" t="s">
        <v>1240</v>
      </c>
      <c r="J1333" t="s">
        <v>444</v>
      </c>
      <c r="K1333" t="s">
        <v>444</v>
      </c>
      <c r="L1333" s="37" t="s">
        <v>444</v>
      </c>
      <c r="M1333" t="s">
        <v>1279</v>
      </c>
    </row>
    <row r="1334" spans="1:13" hidden="1" x14ac:dyDescent="0.35">
      <c r="A1334" s="45">
        <v>46053</v>
      </c>
      <c r="B1334" t="s">
        <v>72</v>
      </c>
      <c r="C1334" t="s">
        <v>48</v>
      </c>
      <c r="D1334" t="s">
        <v>58</v>
      </c>
      <c r="E1334" t="s">
        <v>58</v>
      </c>
      <c r="F1334" t="s">
        <v>33</v>
      </c>
      <c r="G1334">
        <v>508</v>
      </c>
      <c r="H1334" t="s">
        <v>26</v>
      </c>
      <c r="I1334" s="38" t="s">
        <v>422</v>
      </c>
      <c r="J1334" t="s">
        <v>444</v>
      </c>
      <c r="K1334" s="38" t="s">
        <v>444</v>
      </c>
      <c r="L1334" t="s">
        <v>444</v>
      </c>
      <c r="M1334" t="s">
        <v>422</v>
      </c>
    </row>
    <row r="1335" spans="1:13" hidden="1" x14ac:dyDescent="0.35">
      <c r="A1335" s="45">
        <v>46053</v>
      </c>
      <c r="B1335" t="s">
        <v>72</v>
      </c>
      <c r="C1335" t="s">
        <v>46</v>
      </c>
      <c r="D1335" t="s">
        <v>58</v>
      </c>
      <c r="E1335" t="s">
        <v>58</v>
      </c>
      <c r="F1335" t="s">
        <v>33</v>
      </c>
      <c r="G1335">
        <v>999</v>
      </c>
      <c r="H1335" t="s">
        <v>27</v>
      </c>
      <c r="I1335" t="s">
        <v>575</v>
      </c>
      <c r="J1335" t="s">
        <v>576</v>
      </c>
      <c r="K1335" t="s">
        <v>577</v>
      </c>
      <c r="L1335" t="s">
        <v>536</v>
      </c>
      <c r="M1335" t="s">
        <v>578</v>
      </c>
    </row>
    <row r="1336" spans="1:13" hidden="1" x14ac:dyDescent="0.35">
      <c r="A1336" s="45">
        <v>46053</v>
      </c>
      <c r="B1336" t="s">
        <v>72</v>
      </c>
      <c r="C1336" t="s">
        <v>47</v>
      </c>
      <c r="D1336" t="s">
        <v>58</v>
      </c>
      <c r="E1336" t="s">
        <v>58</v>
      </c>
      <c r="F1336" t="s">
        <v>33</v>
      </c>
      <c r="G1336">
        <v>999</v>
      </c>
      <c r="H1336" t="s">
        <v>27</v>
      </c>
      <c r="I1336" t="s">
        <v>579</v>
      </c>
      <c r="J1336" t="s">
        <v>422</v>
      </c>
      <c r="K1336" t="s">
        <v>580</v>
      </c>
      <c r="L1336" t="s">
        <v>444</v>
      </c>
      <c r="M1336" t="s">
        <v>422</v>
      </c>
    </row>
    <row r="1337" spans="1:13" hidden="1" x14ac:dyDescent="0.35">
      <c r="A1337" s="45">
        <v>46053</v>
      </c>
      <c r="B1337" t="s">
        <v>72</v>
      </c>
      <c r="C1337" t="s">
        <v>402</v>
      </c>
      <c r="D1337" t="s">
        <v>58</v>
      </c>
      <c r="E1337" t="s">
        <v>58</v>
      </c>
      <c r="F1337" t="s">
        <v>33</v>
      </c>
      <c r="G1337">
        <v>999</v>
      </c>
      <c r="H1337" t="s">
        <v>27</v>
      </c>
      <c r="I1337" t="s">
        <v>581</v>
      </c>
      <c r="J1337" t="s">
        <v>472</v>
      </c>
      <c r="K1337" t="s">
        <v>422</v>
      </c>
      <c r="L1337" t="s">
        <v>444</v>
      </c>
      <c r="M1337" t="s">
        <v>422</v>
      </c>
    </row>
    <row r="1338" spans="1:13" hidden="1" x14ac:dyDescent="0.35">
      <c r="A1338" s="45">
        <v>46053</v>
      </c>
      <c r="B1338" t="s">
        <v>72</v>
      </c>
      <c r="C1338" t="s">
        <v>26</v>
      </c>
      <c r="D1338" t="s">
        <v>58</v>
      </c>
      <c r="E1338" t="s">
        <v>58</v>
      </c>
      <c r="F1338" t="s">
        <v>33</v>
      </c>
      <c r="G1338">
        <v>999</v>
      </c>
      <c r="H1338" t="s">
        <v>27</v>
      </c>
      <c r="I1338" t="s">
        <v>582</v>
      </c>
      <c r="J1338" t="s">
        <v>505</v>
      </c>
      <c r="K1338" t="s">
        <v>422</v>
      </c>
      <c r="L1338" t="s">
        <v>422</v>
      </c>
      <c r="M1338" t="s">
        <v>583</v>
      </c>
    </row>
    <row r="1339" spans="1:13" hidden="1" x14ac:dyDescent="0.35">
      <c r="A1339" s="45">
        <v>46053</v>
      </c>
      <c r="B1339" t="s">
        <v>72</v>
      </c>
      <c r="C1339" t="s">
        <v>42</v>
      </c>
      <c r="D1339" t="s">
        <v>58</v>
      </c>
      <c r="E1339" t="s">
        <v>58</v>
      </c>
      <c r="F1339" t="s">
        <v>33</v>
      </c>
      <c r="G1339">
        <v>999</v>
      </c>
      <c r="H1339" t="s">
        <v>27</v>
      </c>
      <c r="I1339" s="38" t="s">
        <v>584</v>
      </c>
      <c r="J1339" t="s">
        <v>585</v>
      </c>
      <c r="K1339" s="38" t="s">
        <v>586</v>
      </c>
      <c r="L1339" t="s">
        <v>465</v>
      </c>
      <c r="M1339" t="s">
        <v>469</v>
      </c>
    </row>
    <row r="1340" spans="1:13" hidden="1" x14ac:dyDescent="0.35">
      <c r="A1340" s="45">
        <v>46053</v>
      </c>
      <c r="B1340" t="s">
        <v>72</v>
      </c>
      <c r="C1340" t="s">
        <v>18</v>
      </c>
      <c r="D1340" t="s">
        <v>58</v>
      </c>
      <c r="E1340" t="s">
        <v>58</v>
      </c>
      <c r="F1340" t="s">
        <v>33</v>
      </c>
      <c r="G1340">
        <v>999</v>
      </c>
      <c r="H1340" t="s">
        <v>27</v>
      </c>
      <c r="I1340" t="s">
        <v>587</v>
      </c>
      <c r="J1340" t="s">
        <v>588</v>
      </c>
      <c r="K1340" s="37" t="s">
        <v>589</v>
      </c>
      <c r="L1340" t="s">
        <v>590</v>
      </c>
      <c r="M1340" t="s">
        <v>591</v>
      </c>
    </row>
    <row r="1341" spans="1:13" hidden="1" x14ac:dyDescent="0.35">
      <c r="A1341" s="45">
        <v>46053</v>
      </c>
      <c r="B1341" t="s">
        <v>72</v>
      </c>
      <c r="C1341" t="s">
        <v>48</v>
      </c>
      <c r="D1341" t="s">
        <v>58</v>
      </c>
      <c r="E1341" t="s">
        <v>58</v>
      </c>
      <c r="F1341" t="s">
        <v>33</v>
      </c>
      <c r="G1341">
        <v>999</v>
      </c>
      <c r="H1341" t="s">
        <v>27</v>
      </c>
      <c r="I1341" s="38" t="s">
        <v>592</v>
      </c>
      <c r="J1341" t="s">
        <v>537</v>
      </c>
      <c r="K1341" s="38" t="s">
        <v>507</v>
      </c>
      <c r="L1341" t="s">
        <v>422</v>
      </c>
      <c r="M1341" t="s">
        <v>422</v>
      </c>
    </row>
    <row r="1342" spans="1:13" hidden="1" x14ac:dyDescent="0.35">
      <c r="A1342" s="45">
        <v>46053</v>
      </c>
      <c r="B1342" t="s">
        <v>72</v>
      </c>
      <c r="C1342" t="s">
        <v>46</v>
      </c>
      <c r="D1342" t="s">
        <v>58</v>
      </c>
      <c r="E1342" t="s">
        <v>58</v>
      </c>
      <c r="F1342" t="s">
        <v>34</v>
      </c>
      <c r="G1342">
        <v>501</v>
      </c>
      <c r="H1342" t="s">
        <v>74</v>
      </c>
      <c r="I1342" t="s">
        <v>1248</v>
      </c>
      <c r="J1342" t="s">
        <v>1280</v>
      </c>
      <c r="K1342" t="s">
        <v>444</v>
      </c>
      <c r="L1342" t="s">
        <v>444</v>
      </c>
      <c r="M1342" t="s">
        <v>444</v>
      </c>
    </row>
    <row r="1343" spans="1:13" hidden="1" x14ac:dyDescent="0.35">
      <c r="A1343" s="45">
        <v>46053</v>
      </c>
      <c r="B1343" t="s">
        <v>72</v>
      </c>
      <c r="C1343" t="s">
        <v>47</v>
      </c>
      <c r="D1343" t="s">
        <v>58</v>
      </c>
      <c r="E1343" t="s">
        <v>58</v>
      </c>
      <c r="F1343" t="s">
        <v>34</v>
      </c>
      <c r="G1343">
        <v>501</v>
      </c>
      <c r="H1343" t="s">
        <v>74</v>
      </c>
      <c r="I1343" s="38" t="s">
        <v>962</v>
      </c>
      <c r="J1343" t="s">
        <v>1281</v>
      </c>
      <c r="K1343" t="s">
        <v>444</v>
      </c>
      <c r="L1343" t="s">
        <v>444</v>
      </c>
      <c r="M1343" t="s">
        <v>444</v>
      </c>
    </row>
    <row r="1344" spans="1:13" hidden="1" x14ac:dyDescent="0.35">
      <c r="A1344" s="45">
        <v>46053</v>
      </c>
      <c r="B1344" t="s">
        <v>72</v>
      </c>
      <c r="C1344" t="s">
        <v>402</v>
      </c>
      <c r="D1344" t="s">
        <v>58</v>
      </c>
      <c r="E1344" t="s">
        <v>58</v>
      </c>
      <c r="F1344" t="s">
        <v>34</v>
      </c>
      <c r="G1344">
        <v>501</v>
      </c>
      <c r="H1344" t="s">
        <v>74</v>
      </c>
      <c r="I1344" t="s">
        <v>1282</v>
      </c>
      <c r="J1344" t="s">
        <v>1283</v>
      </c>
      <c r="K1344" t="s">
        <v>444</v>
      </c>
      <c r="L1344" t="s">
        <v>444</v>
      </c>
      <c r="M1344" t="s">
        <v>444</v>
      </c>
    </row>
    <row r="1345" spans="1:13" hidden="1" x14ac:dyDescent="0.35">
      <c r="A1345" s="45">
        <v>46053</v>
      </c>
      <c r="B1345" t="s">
        <v>72</v>
      </c>
      <c r="C1345" t="s">
        <v>26</v>
      </c>
      <c r="D1345" t="s">
        <v>58</v>
      </c>
      <c r="E1345" t="s">
        <v>58</v>
      </c>
      <c r="F1345" t="s">
        <v>34</v>
      </c>
      <c r="G1345">
        <v>501</v>
      </c>
      <c r="H1345" t="s">
        <v>74</v>
      </c>
      <c r="I1345" t="s">
        <v>1281</v>
      </c>
      <c r="J1345" t="s">
        <v>1079</v>
      </c>
      <c r="K1345" t="s">
        <v>444</v>
      </c>
      <c r="L1345" t="s">
        <v>444</v>
      </c>
      <c r="M1345" t="s">
        <v>444</v>
      </c>
    </row>
    <row r="1346" spans="1:13" hidden="1" x14ac:dyDescent="0.35">
      <c r="A1346" s="45">
        <v>46053</v>
      </c>
      <c r="B1346" t="s">
        <v>72</v>
      </c>
      <c r="C1346" t="s">
        <v>42</v>
      </c>
      <c r="D1346" t="s">
        <v>58</v>
      </c>
      <c r="E1346" t="s">
        <v>58</v>
      </c>
      <c r="F1346" t="s">
        <v>34</v>
      </c>
      <c r="G1346">
        <v>501</v>
      </c>
      <c r="H1346" t="s">
        <v>74</v>
      </c>
      <c r="I1346" s="38" t="s">
        <v>634</v>
      </c>
      <c r="J1346" t="s">
        <v>426</v>
      </c>
      <c r="K1346" s="38" t="s">
        <v>444</v>
      </c>
      <c r="L1346" t="s">
        <v>444</v>
      </c>
      <c r="M1346" t="s">
        <v>444</v>
      </c>
    </row>
    <row r="1347" spans="1:13" hidden="1" x14ac:dyDescent="0.35">
      <c r="A1347" s="45">
        <v>46053</v>
      </c>
      <c r="B1347" t="s">
        <v>72</v>
      </c>
      <c r="C1347" t="s">
        <v>18</v>
      </c>
      <c r="D1347" t="s">
        <v>58</v>
      </c>
      <c r="E1347" t="s">
        <v>58</v>
      </c>
      <c r="F1347" t="s">
        <v>34</v>
      </c>
      <c r="G1347">
        <v>501</v>
      </c>
      <c r="H1347" t="s">
        <v>74</v>
      </c>
      <c r="I1347" s="38" t="s">
        <v>1167</v>
      </c>
      <c r="J1347" t="s">
        <v>1284</v>
      </c>
      <c r="K1347" s="37" t="s">
        <v>444</v>
      </c>
      <c r="L1347" t="s">
        <v>444</v>
      </c>
      <c r="M1347" t="s">
        <v>444</v>
      </c>
    </row>
    <row r="1348" spans="1:13" hidden="1" x14ac:dyDescent="0.35">
      <c r="A1348" s="45">
        <v>46053</v>
      </c>
      <c r="B1348" t="s">
        <v>72</v>
      </c>
      <c r="C1348" t="s">
        <v>48</v>
      </c>
      <c r="D1348" t="s">
        <v>58</v>
      </c>
      <c r="E1348" t="s">
        <v>58</v>
      </c>
      <c r="F1348" t="s">
        <v>34</v>
      </c>
      <c r="G1348">
        <v>501</v>
      </c>
      <c r="H1348" t="s">
        <v>74</v>
      </c>
      <c r="I1348" s="38" t="s">
        <v>1285</v>
      </c>
      <c r="J1348" t="s">
        <v>1230</v>
      </c>
      <c r="K1348" t="s">
        <v>444</v>
      </c>
      <c r="L1348" t="s">
        <v>444</v>
      </c>
      <c r="M1348" s="38" t="s">
        <v>444</v>
      </c>
    </row>
    <row r="1349" spans="1:13" hidden="1" x14ac:dyDescent="0.35">
      <c r="A1349" s="45">
        <v>46053</v>
      </c>
      <c r="B1349" t="s">
        <v>72</v>
      </c>
      <c r="C1349" t="s">
        <v>46</v>
      </c>
      <c r="D1349" t="s">
        <v>58</v>
      </c>
      <c r="E1349" t="s">
        <v>58</v>
      </c>
      <c r="F1349" t="s">
        <v>34</v>
      </c>
      <c r="G1349">
        <v>502</v>
      </c>
      <c r="H1349" t="s">
        <v>75</v>
      </c>
      <c r="I1349" t="s">
        <v>1286</v>
      </c>
      <c r="J1349" t="s">
        <v>1070</v>
      </c>
      <c r="K1349" t="s">
        <v>444</v>
      </c>
      <c r="L1349" t="s">
        <v>444</v>
      </c>
      <c r="M1349" t="s">
        <v>444</v>
      </c>
    </row>
    <row r="1350" spans="1:13" hidden="1" x14ac:dyDescent="0.35">
      <c r="A1350" s="45">
        <v>46053</v>
      </c>
      <c r="B1350" t="s">
        <v>72</v>
      </c>
      <c r="C1350" t="s">
        <v>47</v>
      </c>
      <c r="D1350" t="s">
        <v>58</v>
      </c>
      <c r="E1350" t="s">
        <v>58</v>
      </c>
      <c r="F1350" t="s">
        <v>34</v>
      </c>
      <c r="G1350">
        <v>502</v>
      </c>
      <c r="H1350" t="s">
        <v>75</v>
      </c>
      <c r="I1350" t="s">
        <v>1287</v>
      </c>
      <c r="J1350" t="s">
        <v>1288</v>
      </c>
      <c r="K1350" t="s">
        <v>444</v>
      </c>
      <c r="L1350" t="s">
        <v>444</v>
      </c>
      <c r="M1350" t="s">
        <v>444</v>
      </c>
    </row>
    <row r="1351" spans="1:13" hidden="1" x14ac:dyDescent="0.35">
      <c r="A1351" s="45">
        <v>46053</v>
      </c>
      <c r="B1351" t="s">
        <v>72</v>
      </c>
      <c r="C1351" t="s">
        <v>402</v>
      </c>
      <c r="D1351" t="s">
        <v>58</v>
      </c>
      <c r="E1351" t="s">
        <v>58</v>
      </c>
      <c r="F1351" t="s">
        <v>34</v>
      </c>
      <c r="G1351">
        <v>502</v>
      </c>
      <c r="H1351" t="s">
        <v>75</v>
      </c>
      <c r="I1351" t="s">
        <v>1289</v>
      </c>
      <c r="J1351" t="s">
        <v>1290</v>
      </c>
      <c r="K1351" t="s">
        <v>444</v>
      </c>
      <c r="L1351" t="s">
        <v>444</v>
      </c>
      <c r="M1351" t="s">
        <v>444</v>
      </c>
    </row>
    <row r="1352" spans="1:13" hidden="1" x14ac:dyDescent="0.35">
      <c r="A1352" s="45">
        <v>46053</v>
      </c>
      <c r="B1352" t="s">
        <v>72</v>
      </c>
      <c r="C1352" t="s">
        <v>26</v>
      </c>
      <c r="D1352" t="s">
        <v>58</v>
      </c>
      <c r="E1352" t="s">
        <v>58</v>
      </c>
      <c r="F1352" t="s">
        <v>34</v>
      </c>
      <c r="G1352">
        <v>502</v>
      </c>
      <c r="H1352" t="s">
        <v>75</v>
      </c>
      <c r="I1352" t="s">
        <v>1085</v>
      </c>
      <c r="J1352" t="s">
        <v>1214</v>
      </c>
      <c r="K1352" t="s">
        <v>444</v>
      </c>
      <c r="L1352" t="s">
        <v>444</v>
      </c>
      <c r="M1352" t="s">
        <v>444</v>
      </c>
    </row>
    <row r="1353" spans="1:13" hidden="1" x14ac:dyDescent="0.35">
      <c r="A1353" s="45">
        <v>46053</v>
      </c>
      <c r="B1353" t="s">
        <v>72</v>
      </c>
      <c r="C1353" t="s">
        <v>42</v>
      </c>
      <c r="D1353" t="s">
        <v>58</v>
      </c>
      <c r="E1353" t="s">
        <v>58</v>
      </c>
      <c r="F1353" t="s">
        <v>34</v>
      </c>
      <c r="G1353">
        <v>502</v>
      </c>
      <c r="H1353" t="s">
        <v>75</v>
      </c>
      <c r="I1353" s="38" t="s">
        <v>1237</v>
      </c>
      <c r="J1353" t="s">
        <v>1291</v>
      </c>
      <c r="K1353" t="s">
        <v>444</v>
      </c>
      <c r="L1353" t="s">
        <v>444</v>
      </c>
      <c r="M1353" s="37" t="s">
        <v>444</v>
      </c>
    </row>
    <row r="1354" spans="1:13" hidden="1" x14ac:dyDescent="0.35">
      <c r="A1354" s="45">
        <v>46053</v>
      </c>
      <c r="B1354" t="s">
        <v>72</v>
      </c>
      <c r="C1354" t="s">
        <v>18</v>
      </c>
      <c r="D1354" t="s">
        <v>58</v>
      </c>
      <c r="E1354" t="s">
        <v>58</v>
      </c>
      <c r="F1354" t="s">
        <v>34</v>
      </c>
      <c r="G1354">
        <v>502</v>
      </c>
      <c r="H1354" t="s">
        <v>75</v>
      </c>
      <c r="I1354" t="s">
        <v>1071</v>
      </c>
      <c r="J1354" t="s">
        <v>1253</v>
      </c>
      <c r="K1354" t="s">
        <v>444</v>
      </c>
      <c r="L1354" t="s">
        <v>444</v>
      </c>
      <c r="M1354" t="s">
        <v>444</v>
      </c>
    </row>
    <row r="1355" spans="1:13" hidden="1" x14ac:dyDescent="0.35">
      <c r="A1355" s="45">
        <v>46053</v>
      </c>
      <c r="B1355" t="s">
        <v>72</v>
      </c>
      <c r="C1355" t="s">
        <v>48</v>
      </c>
      <c r="D1355" t="s">
        <v>58</v>
      </c>
      <c r="E1355" t="s">
        <v>58</v>
      </c>
      <c r="F1355" t="s">
        <v>34</v>
      </c>
      <c r="G1355">
        <v>502</v>
      </c>
      <c r="H1355" t="s">
        <v>75</v>
      </c>
      <c r="I1355" s="38" t="s">
        <v>1292</v>
      </c>
      <c r="J1355" t="s">
        <v>1239</v>
      </c>
      <c r="K1355" t="s">
        <v>444</v>
      </c>
      <c r="L1355" t="s">
        <v>444</v>
      </c>
      <c r="M1355" s="38" t="s">
        <v>444</v>
      </c>
    </row>
    <row r="1356" spans="1:13" hidden="1" x14ac:dyDescent="0.35">
      <c r="A1356" s="45">
        <v>46053</v>
      </c>
      <c r="B1356" t="s">
        <v>72</v>
      </c>
      <c r="C1356" t="s">
        <v>46</v>
      </c>
      <c r="D1356" t="s">
        <v>58</v>
      </c>
      <c r="E1356" t="s">
        <v>58</v>
      </c>
      <c r="F1356" t="s">
        <v>34</v>
      </c>
      <c r="G1356">
        <v>503</v>
      </c>
      <c r="H1356" t="s">
        <v>76</v>
      </c>
      <c r="I1356" t="s">
        <v>696</v>
      </c>
      <c r="J1356" t="s">
        <v>444</v>
      </c>
      <c r="K1356" t="s">
        <v>444</v>
      </c>
      <c r="L1356" t="s">
        <v>421</v>
      </c>
      <c r="M1356" t="s">
        <v>444</v>
      </c>
    </row>
    <row r="1357" spans="1:13" hidden="1" x14ac:dyDescent="0.35">
      <c r="A1357" s="45">
        <v>46053</v>
      </c>
      <c r="B1357" t="s">
        <v>72</v>
      </c>
      <c r="C1357" t="s">
        <v>47</v>
      </c>
      <c r="D1357" t="s">
        <v>58</v>
      </c>
      <c r="E1357" t="s">
        <v>58</v>
      </c>
      <c r="F1357" t="s">
        <v>34</v>
      </c>
      <c r="G1357">
        <v>503</v>
      </c>
      <c r="H1357" t="s">
        <v>76</v>
      </c>
      <c r="I1357" t="s">
        <v>831</v>
      </c>
      <c r="J1357" t="s">
        <v>444</v>
      </c>
      <c r="K1357" t="s">
        <v>444</v>
      </c>
      <c r="L1357" t="s">
        <v>421</v>
      </c>
      <c r="M1357" t="s">
        <v>444</v>
      </c>
    </row>
    <row r="1358" spans="1:13" hidden="1" x14ac:dyDescent="0.35">
      <c r="A1358" s="45">
        <v>46053</v>
      </c>
      <c r="B1358" t="s">
        <v>72</v>
      </c>
      <c r="C1358" t="s">
        <v>402</v>
      </c>
      <c r="D1358" t="s">
        <v>58</v>
      </c>
      <c r="E1358" t="s">
        <v>58</v>
      </c>
      <c r="F1358" t="s">
        <v>34</v>
      </c>
      <c r="G1358">
        <v>503</v>
      </c>
      <c r="H1358" t="s">
        <v>76</v>
      </c>
      <c r="I1358" t="s">
        <v>442</v>
      </c>
      <c r="J1358" t="s">
        <v>444</v>
      </c>
      <c r="K1358" t="s">
        <v>444</v>
      </c>
      <c r="L1358" t="s">
        <v>421</v>
      </c>
      <c r="M1358" t="s">
        <v>444</v>
      </c>
    </row>
    <row r="1359" spans="1:13" hidden="1" x14ac:dyDescent="0.35">
      <c r="A1359" s="45">
        <v>46053</v>
      </c>
      <c r="B1359" t="s">
        <v>72</v>
      </c>
      <c r="C1359" t="s">
        <v>26</v>
      </c>
      <c r="D1359" t="s">
        <v>58</v>
      </c>
      <c r="E1359" t="s">
        <v>58</v>
      </c>
      <c r="F1359" t="s">
        <v>34</v>
      </c>
      <c r="G1359">
        <v>503</v>
      </c>
      <c r="H1359" t="s">
        <v>76</v>
      </c>
      <c r="I1359" t="s">
        <v>422</v>
      </c>
      <c r="J1359" t="s">
        <v>444</v>
      </c>
      <c r="K1359" t="s">
        <v>444</v>
      </c>
      <c r="L1359" t="s">
        <v>422</v>
      </c>
      <c r="M1359" t="s">
        <v>444</v>
      </c>
    </row>
    <row r="1360" spans="1:13" hidden="1" x14ac:dyDescent="0.35">
      <c r="A1360" s="45">
        <v>46053</v>
      </c>
      <c r="B1360" t="s">
        <v>72</v>
      </c>
      <c r="C1360" t="s">
        <v>42</v>
      </c>
      <c r="D1360" t="s">
        <v>58</v>
      </c>
      <c r="E1360" t="s">
        <v>58</v>
      </c>
      <c r="F1360" t="s">
        <v>34</v>
      </c>
      <c r="G1360">
        <v>503</v>
      </c>
      <c r="H1360" t="s">
        <v>76</v>
      </c>
      <c r="I1360" s="38" t="s">
        <v>442</v>
      </c>
      <c r="J1360" t="s">
        <v>444</v>
      </c>
      <c r="K1360" t="s">
        <v>444</v>
      </c>
      <c r="L1360" t="s">
        <v>421</v>
      </c>
      <c r="M1360" s="38" t="s">
        <v>444</v>
      </c>
    </row>
    <row r="1361" spans="1:13" hidden="1" x14ac:dyDescent="0.35">
      <c r="A1361" s="45">
        <v>46053</v>
      </c>
      <c r="B1361" t="s">
        <v>72</v>
      </c>
      <c r="C1361" t="s">
        <v>18</v>
      </c>
      <c r="D1361" t="s">
        <v>58</v>
      </c>
      <c r="E1361" t="s">
        <v>58</v>
      </c>
      <c r="F1361" t="s">
        <v>34</v>
      </c>
      <c r="G1361">
        <v>503</v>
      </c>
      <c r="H1361" t="s">
        <v>76</v>
      </c>
      <c r="I1361" t="s">
        <v>932</v>
      </c>
      <c r="J1361" t="s">
        <v>444</v>
      </c>
      <c r="K1361" t="s">
        <v>444</v>
      </c>
      <c r="L1361" t="s">
        <v>421</v>
      </c>
      <c r="M1361" t="s">
        <v>444</v>
      </c>
    </row>
    <row r="1362" spans="1:13" hidden="1" x14ac:dyDescent="0.35">
      <c r="A1362" s="45">
        <v>46053</v>
      </c>
      <c r="B1362" t="s">
        <v>72</v>
      </c>
      <c r="C1362" t="s">
        <v>48</v>
      </c>
      <c r="D1362" t="s">
        <v>58</v>
      </c>
      <c r="E1362" t="s">
        <v>58</v>
      </c>
      <c r="F1362" t="s">
        <v>34</v>
      </c>
      <c r="G1362">
        <v>503</v>
      </c>
      <c r="H1362" t="s">
        <v>76</v>
      </c>
      <c r="I1362" s="38" t="s">
        <v>765</v>
      </c>
      <c r="J1362" t="s">
        <v>444</v>
      </c>
      <c r="K1362" t="s">
        <v>444</v>
      </c>
      <c r="L1362" t="s">
        <v>421</v>
      </c>
      <c r="M1362" s="38" t="s">
        <v>444</v>
      </c>
    </row>
    <row r="1363" spans="1:13" hidden="1" x14ac:dyDescent="0.35">
      <c r="A1363" s="45">
        <v>46053</v>
      </c>
      <c r="B1363" t="s">
        <v>72</v>
      </c>
      <c r="C1363" t="s">
        <v>46</v>
      </c>
      <c r="D1363" t="s">
        <v>58</v>
      </c>
      <c r="E1363" t="s">
        <v>58</v>
      </c>
      <c r="F1363" t="s">
        <v>34</v>
      </c>
      <c r="G1363">
        <v>504</v>
      </c>
      <c r="H1363" t="s">
        <v>77</v>
      </c>
      <c r="I1363" t="s">
        <v>644</v>
      </c>
      <c r="J1363" t="s">
        <v>444</v>
      </c>
      <c r="K1363" t="s">
        <v>1293</v>
      </c>
      <c r="L1363" t="s">
        <v>444</v>
      </c>
      <c r="M1363" t="s">
        <v>444</v>
      </c>
    </row>
    <row r="1364" spans="1:13" hidden="1" x14ac:dyDescent="0.35">
      <c r="A1364" s="45">
        <v>46053</v>
      </c>
      <c r="B1364" t="s">
        <v>72</v>
      </c>
      <c r="C1364" t="s">
        <v>47</v>
      </c>
      <c r="D1364" t="s">
        <v>58</v>
      </c>
      <c r="E1364" t="s">
        <v>58</v>
      </c>
      <c r="F1364" t="s">
        <v>34</v>
      </c>
      <c r="G1364">
        <v>504</v>
      </c>
      <c r="H1364" t="s">
        <v>77</v>
      </c>
      <c r="I1364" t="s">
        <v>687</v>
      </c>
      <c r="J1364" t="s">
        <v>444</v>
      </c>
      <c r="K1364" t="s">
        <v>422</v>
      </c>
      <c r="L1364" t="s">
        <v>444</v>
      </c>
      <c r="M1364" t="s">
        <v>444</v>
      </c>
    </row>
    <row r="1365" spans="1:13" hidden="1" x14ac:dyDescent="0.35">
      <c r="A1365" s="45">
        <v>46053</v>
      </c>
      <c r="B1365" t="s">
        <v>72</v>
      </c>
      <c r="C1365" t="s">
        <v>402</v>
      </c>
      <c r="D1365" t="s">
        <v>58</v>
      </c>
      <c r="E1365" t="s">
        <v>58</v>
      </c>
      <c r="F1365" t="s">
        <v>34</v>
      </c>
      <c r="G1365">
        <v>504</v>
      </c>
      <c r="H1365" t="s">
        <v>77</v>
      </c>
      <c r="I1365" t="s">
        <v>422</v>
      </c>
      <c r="J1365" t="s">
        <v>444</v>
      </c>
      <c r="K1365" t="s">
        <v>422</v>
      </c>
      <c r="L1365" t="s">
        <v>444</v>
      </c>
      <c r="M1365" t="s">
        <v>444</v>
      </c>
    </row>
    <row r="1366" spans="1:13" hidden="1" x14ac:dyDescent="0.35">
      <c r="A1366" s="45">
        <v>46053</v>
      </c>
      <c r="B1366" t="s">
        <v>72</v>
      </c>
      <c r="C1366" t="s">
        <v>26</v>
      </c>
      <c r="D1366" t="s">
        <v>58</v>
      </c>
      <c r="E1366" t="s">
        <v>58</v>
      </c>
      <c r="F1366" t="s">
        <v>34</v>
      </c>
      <c r="G1366">
        <v>504</v>
      </c>
      <c r="H1366" t="s">
        <v>77</v>
      </c>
      <c r="I1366" t="s">
        <v>422</v>
      </c>
      <c r="J1366" t="s">
        <v>444</v>
      </c>
      <c r="K1366" t="s">
        <v>422</v>
      </c>
      <c r="L1366" t="s">
        <v>444</v>
      </c>
      <c r="M1366" t="s">
        <v>444</v>
      </c>
    </row>
    <row r="1367" spans="1:13" hidden="1" x14ac:dyDescent="0.35">
      <c r="A1367" s="45">
        <v>46053</v>
      </c>
      <c r="B1367" t="s">
        <v>72</v>
      </c>
      <c r="C1367" t="s">
        <v>42</v>
      </c>
      <c r="D1367" t="s">
        <v>58</v>
      </c>
      <c r="E1367" t="s">
        <v>58</v>
      </c>
      <c r="F1367" t="s">
        <v>34</v>
      </c>
      <c r="G1367">
        <v>504</v>
      </c>
      <c r="H1367" t="s">
        <v>77</v>
      </c>
      <c r="I1367" s="38" t="s">
        <v>574</v>
      </c>
      <c r="J1367" t="s">
        <v>444</v>
      </c>
      <c r="K1367" t="s">
        <v>422</v>
      </c>
      <c r="L1367" t="s">
        <v>444</v>
      </c>
      <c r="M1367" s="38" t="s">
        <v>444</v>
      </c>
    </row>
    <row r="1368" spans="1:13" hidden="1" x14ac:dyDescent="0.35">
      <c r="A1368" s="45">
        <v>46053</v>
      </c>
      <c r="B1368" t="s">
        <v>72</v>
      </c>
      <c r="C1368" t="s">
        <v>18</v>
      </c>
      <c r="D1368" t="s">
        <v>58</v>
      </c>
      <c r="E1368" t="s">
        <v>58</v>
      </c>
      <c r="F1368" t="s">
        <v>34</v>
      </c>
      <c r="G1368">
        <v>504</v>
      </c>
      <c r="H1368" t="s">
        <v>77</v>
      </c>
      <c r="I1368" t="s">
        <v>571</v>
      </c>
      <c r="J1368" t="s">
        <v>444</v>
      </c>
      <c r="K1368" t="s">
        <v>1293</v>
      </c>
      <c r="L1368" t="s">
        <v>444</v>
      </c>
      <c r="M1368" t="s">
        <v>444</v>
      </c>
    </row>
    <row r="1369" spans="1:13" hidden="1" x14ac:dyDescent="0.35">
      <c r="A1369" s="45">
        <v>46053</v>
      </c>
      <c r="B1369" t="s">
        <v>72</v>
      </c>
      <c r="C1369" t="s">
        <v>48</v>
      </c>
      <c r="D1369" t="s">
        <v>58</v>
      </c>
      <c r="E1369" t="s">
        <v>58</v>
      </c>
      <c r="F1369" t="s">
        <v>34</v>
      </c>
      <c r="G1369">
        <v>504</v>
      </c>
      <c r="H1369" t="s">
        <v>77</v>
      </c>
      <c r="I1369" t="s">
        <v>571</v>
      </c>
      <c r="J1369" t="s">
        <v>444</v>
      </c>
      <c r="K1369" t="s">
        <v>422</v>
      </c>
      <c r="L1369" t="s">
        <v>444</v>
      </c>
      <c r="M1369" t="s">
        <v>444</v>
      </c>
    </row>
    <row r="1370" spans="1:13" hidden="1" x14ac:dyDescent="0.35">
      <c r="A1370" s="45">
        <v>46053</v>
      </c>
      <c r="B1370" t="s">
        <v>72</v>
      </c>
      <c r="C1370" t="s">
        <v>46</v>
      </c>
      <c r="D1370" t="s">
        <v>58</v>
      </c>
      <c r="E1370" t="s">
        <v>58</v>
      </c>
      <c r="F1370" t="s">
        <v>34</v>
      </c>
      <c r="G1370">
        <v>505</v>
      </c>
      <c r="H1370" t="s">
        <v>78</v>
      </c>
      <c r="I1370" t="s">
        <v>445</v>
      </c>
      <c r="J1370" t="s">
        <v>444</v>
      </c>
      <c r="K1370" t="s">
        <v>1130</v>
      </c>
      <c r="L1370" t="s">
        <v>444</v>
      </c>
      <c r="M1370" t="s">
        <v>444</v>
      </c>
    </row>
    <row r="1371" spans="1:13" hidden="1" x14ac:dyDescent="0.35">
      <c r="A1371" s="45">
        <v>46053</v>
      </c>
      <c r="B1371" t="s">
        <v>72</v>
      </c>
      <c r="C1371" t="s">
        <v>47</v>
      </c>
      <c r="D1371" t="s">
        <v>58</v>
      </c>
      <c r="E1371" t="s">
        <v>58</v>
      </c>
      <c r="F1371" t="s">
        <v>34</v>
      </c>
      <c r="G1371">
        <v>505</v>
      </c>
      <c r="H1371" t="s">
        <v>78</v>
      </c>
      <c r="I1371" t="s">
        <v>422</v>
      </c>
      <c r="J1371" t="s">
        <v>444</v>
      </c>
      <c r="K1371" t="s">
        <v>422</v>
      </c>
      <c r="L1371" t="s">
        <v>444</v>
      </c>
      <c r="M1371" t="s">
        <v>444</v>
      </c>
    </row>
    <row r="1372" spans="1:13" hidden="1" x14ac:dyDescent="0.35">
      <c r="A1372" s="45">
        <v>46053</v>
      </c>
      <c r="B1372" t="s">
        <v>72</v>
      </c>
      <c r="C1372" t="s">
        <v>402</v>
      </c>
      <c r="D1372" t="s">
        <v>58</v>
      </c>
      <c r="E1372" t="s">
        <v>58</v>
      </c>
      <c r="F1372" t="s">
        <v>34</v>
      </c>
      <c r="G1372">
        <v>505</v>
      </c>
      <c r="H1372" t="s">
        <v>78</v>
      </c>
      <c r="I1372" t="s">
        <v>422</v>
      </c>
      <c r="J1372" t="s">
        <v>444</v>
      </c>
      <c r="K1372" t="s">
        <v>422</v>
      </c>
      <c r="L1372" t="s">
        <v>444</v>
      </c>
      <c r="M1372" t="s">
        <v>444</v>
      </c>
    </row>
    <row r="1373" spans="1:13" hidden="1" x14ac:dyDescent="0.35">
      <c r="A1373" s="45">
        <v>46053</v>
      </c>
      <c r="B1373" t="s">
        <v>72</v>
      </c>
      <c r="C1373" t="s">
        <v>26</v>
      </c>
      <c r="D1373" t="s">
        <v>58</v>
      </c>
      <c r="E1373" t="s">
        <v>58</v>
      </c>
      <c r="F1373" t="s">
        <v>34</v>
      </c>
      <c r="G1373">
        <v>505</v>
      </c>
      <c r="H1373" t="s">
        <v>78</v>
      </c>
      <c r="I1373" t="s">
        <v>444</v>
      </c>
      <c r="J1373" t="s">
        <v>444</v>
      </c>
      <c r="K1373" t="s">
        <v>444</v>
      </c>
      <c r="L1373" t="s">
        <v>444</v>
      </c>
      <c r="M1373" t="s">
        <v>444</v>
      </c>
    </row>
    <row r="1374" spans="1:13" hidden="1" x14ac:dyDescent="0.35">
      <c r="A1374" s="45">
        <v>46053</v>
      </c>
      <c r="B1374" t="s">
        <v>72</v>
      </c>
      <c r="C1374" t="s">
        <v>42</v>
      </c>
      <c r="D1374" t="s">
        <v>58</v>
      </c>
      <c r="E1374" t="s">
        <v>58</v>
      </c>
      <c r="F1374" t="s">
        <v>34</v>
      </c>
      <c r="G1374">
        <v>505</v>
      </c>
      <c r="H1374" t="s">
        <v>78</v>
      </c>
      <c r="I1374" t="s">
        <v>422</v>
      </c>
      <c r="J1374" t="s">
        <v>444</v>
      </c>
      <c r="K1374" t="s">
        <v>422</v>
      </c>
      <c r="L1374" t="s">
        <v>444</v>
      </c>
      <c r="M1374" t="s">
        <v>444</v>
      </c>
    </row>
    <row r="1375" spans="1:13" hidden="1" x14ac:dyDescent="0.35">
      <c r="A1375" s="45">
        <v>46053</v>
      </c>
      <c r="B1375" t="s">
        <v>72</v>
      </c>
      <c r="C1375" t="s">
        <v>18</v>
      </c>
      <c r="D1375" t="s">
        <v>58</v>
      </c>
      <c r="E1375" t="s">
        <v>58</v>
      </c>
      <c r="F1375" t="s">
        <v>34</v>
      </c>
      <c r="G1375">
        <v>505</v>
      </c>
      <c r="H1375" t="s">
        <v>78</v>
      </c>
      <c r="I1375" t="s">
        <v>445</v>
      </c>
      <c r="J1375" t="s">
        <v>444</v>
      </c>
      <c r="K1375" t="s">
        <v>1130</v>
      </c>
      <c r="L1375" t="s">
        <v>444</v>
      </c>
      <c r="M1375" t="s">
        <v>444</v>
      </c>
    </row>
    <row r="1376" spans="1:13" hidden="1" x14ac:dyDescent="0.35">
      <c r="A1376" s="45">
        <v>46053</v>
      </c>
      <c r="B1376" t="s">
        <v>72</v>
      </c>
      <c r="C1376" t="s">
        <v>48</v>
      </c>
      <c r="D1376" t="s">
        <v>58</v>
      </c>
      <c r="E1376" t="s">
        <v>58</v>
      </c>
      <c r="F1376" t="s">
        <v>34</v>
      </c>
      <c r="G1376">
        <v>505</v>
      </c>
      <c r="H1376" t="s">
        <v>78</v>
      </c>
      <c r="I1376" s="37" t="s">
        <v>422</v>
      </c>
      <c r="J1376" s="38" t="s">
        <v>444</v>
      </c>
      <c r="K1376" s="38" t="s">
        <v>422</v>
      </c>
      <c r="L1376" t="s">
        <v>444</v>
      </c>
      <c r="M1376" s="38" t="s">
        <v>444</v>
      </c>
    </row>
    <row r="1377" spans="1:13" hidden="1" x14ac:dyDescent="0.35">
      <c r="A1377" s="45">
        <v>46053</v>
      </c>
      <c r="B1377" t="s">
        <v>72</v>
      </c>
      <c r="C1377" t="s">
        <v>46</v>
      </c>
      <c r="D1377" t="s">
        <v>58</v>
      </c>
      <c r="E1377" t="s">
        <v>58</v>
      </c>
      <c r="F1377" t="s">
        <v>34</v>
      </c>
      <c r="G1377">
        <v>506</v>
      </c>
      <c r="H1377" t="s">
        <v>79</v>
      </c>
      <c r="I1377" s="38" t="s">
        <v>450</v>
      </c>
      <c r="J1377" t="s">
        <v>444</v>
      </c>
      <c r="K1377" t="s">
        <v>444</v>
      </c>
      <c r="L1377" t="s">
        <v>444</v>
      </c>
      <c r="M1377" s="38" t="s">
        <v>1294</v>
      </c>
    </row>
    <row r="1378" spans="1:13" hidden="1" x14ac:dyDescent="0.35">
      <c r="A1378" s="45">
        <v>46053</v>
      </c>
      <c r="B1378" t="s">
        <v>72</v>
      </c>
      <c r="C1378" t="s">
        <v>47</v>
      </c>
      <c r="D1378" t="s">
        <v>58</v>
      </c>
      <c r="E1378" t="s">
        <v>58</v>
      </c>
      <c r="F1378" t="s">
        <v>34</v>
      </c>
      <c r="G1378">
        <v>506</v>
      </c>
      <c r="H1378" t="s">
        <v>79</v>
      </c>
      <c r="I1378" s="38" t="s">
        <v>444</v>
      </c>
      <c r="J1378" t="s">
        <v>444</v>
      </c>
      <c r="K1378" s="38" t="s">
        <v>444</v>
      </c>
      <c r="L1378" t="s">
        <v>444</v>
      </c>
      <c r="M1378" s="38" t="s">
        <v>444</v>
      </c>
    </row>
    <row r="1379" spans="1:13" hidden="1" x14ac:dyDescent="0.35">
      <c r="A1379" s="45">
        <v>46053</v>
      </c>
      <c r="B1379" t="s">
        <v>72</v>
      </c>
      <c r="C1379" t="s">
        <v>402</v>
      </c>
      <c r="D1379" t="s">
        <v>58</v>
      </c>
      <c r="E1379" t="s">
        <v>58</v>
      </c>
      <c r="F1379" t="s">
        <v>34</v>
      </c>
      <c r="G1379">
        <v>506</v>
      </c>
      <c r="H1379" t="s">
        <v>79</v>
      </c>
      <c r="I1379" s="38" t="s">
        <v>444</v>
      </c>
      <c r="J1379" t="s">
        <v>444</v>
      </c>
      <c r="K1379" s="37" t="s">
        <v>444</v>
      </c>
      <c r="L1379" t="s">
        <v>444</v>
      </c>
      <c r="M1379" s="38" t="s">
        <v>444</v>
      </c>
    </row>
    <row r="1380" spans="1:13" hidden="1" x14ac:dyDescent="0.35">
      <c r="A1380" s="45">
        <v>46053</v>
      </c>
      <c r="B1380" t="s">
        <v>72</v>
      </c>
      <c r="C1380" t="s">
        <v>26</v>
      </c>
      <c r="D1380" t="s">
        <v>58</v>
      </c>
      <c r="E1380" t="s">
        <v>58</v>
      </c>
      <c r="F1380" t="s">
        <v>34</v>
      </c>
      <c r="G1380">
        <v>506</v>
      </c>
      <c r="H1380" t="s">
        <v>79</v>
      </c>
      <c r="I1380" s="38" t="s">
        <v>444</v>
      </c>
      <c r="J1380" t="s">
        <v>444</v>
      </c>
      <c r="K1380" t="s">
        <v>444</v>
      </c>
      <c r="L1380" t="s">
        <v>444</v>
      </c>
      <c r="M1380" s="38" t="s">
        <v>444</v>
      </c>
    </row>
    <row r="1381" spans="1:13" hidden="1" x14ac:dyDescent="0.35">
      <c r="A1381" s="45">
        <v>46053</v>
      </c>
      <c r="B1381" t="s">
        <v>72</v>
      </c>
      <c r="C1381" t="s">
        <v>42</v>
      </c>
      <c r="D1381" t="s">
        <v>58</v>
      </c>
      <c r="E1381" t="s">
        <v>58</v>
      </c>
      <c r="F1381" t="s">
        <v>34</v>
      </c>
      <c r="G1381">
        <v>506</v>
      </c>
      <c r="H1381" t="s">
        <v>79</v>
      </c>
      <c r="I1381" s="38" t="s">
        <v>422</v>
      </c>
      <c r="J1381" s="38" t="s">
        <v>444</v>
      </c>
      <c r="K1381" s="38" t="s">
        <v>444</v>
      </c>
      <c r="L1381" t="s">
        <v>444</v>
      </c>
      <c r="M1381" s="38" t="s">
        <v>422</v>
      </c>
    </row>
    <row r="1382" spans="1:13" hidden="1" x14ac:dyDescent="0.35">
      <c r="A1382" s="45">
        <v>46053</v>
      </c>
      <c r="B1382" t="s">
        <v>72</v>
      </c>
      <c r="C1382" t="s">
        <v>18</v>
      </c>
      <c r="D1382" t="s">
        <v>58</v>
      </c>
      <c r="E1382" t="s">
        <v>58</v>
      </c>
      <c r="F1382" t="s">
        <v>34</v>
      </c>
      <c r="G1382">
        <v>506</v>
      </c>
      <c r="H1382" t="s">
        <v>79</v>
      </c>
      <c r="I1382" s="38" t="s">
        <v>450</v>
      </c>
      <c r="J1382" t="s">
        <v>444</v>
      </c>
      <c r="K1382" t="s">
        <v>444</v>
      </c>
      <c r="L1382" t="s">
        <v>444</v>
      </c>
      <c r="M1382" t="s">
        <v>1130</v>
      </c>
    </row>
    <row r="1383" spans="1:13" hidden="1" x14ac:dyDescent="0.35">
      <c r="A1383" s="45">
        <v>46053</v>
      </c>
      <c r="B1383" t="s">
        <v>72</v>
      </c>
      <c r="C1383" t="s">
        <v>48</v>
      </c>
      <c r="D1383" t="s">
        <v>58</v>
      </c>
      <c r="E1383" t="s">
        <v>58</v>
      </c>
      <c r="F1383" t="s">
        <v>34</v>
      </c>
      <c r="G1383">
        <v>506</v>
      </c>
      <c r="H1383" t="s">
        <v>79</v>
      </c>
      <c r="I1383" s="38" t="s">
        <v>422</v>
      </c>
      <c r="J1383" s="38" t="s">
        <v>444</v>
      </c>
      <c r="K1383" s="38" t="s">
        <v>444</v>
      </c>
      <c r="L1383" s="38" t="s">
        <v>444</v>
      </c>
      <c r="M1383" s="38" t="s">
        <v>422</v>
      </c>
    </row>
    <row r="1384" spans="1:13" hidden="1" x14ac:dyDescent="0.35">
      <c r="A1384" s="45">
        <v>46053</v>
      </c>
      <c r="B1384" t="s">
        <v>72</v>
      </c>
      <c r="C1384" t="s">
        <v>46</v>
      </c>
      <c r="D1384" t="s">
        <v>58</v>
      </c>
      <c r="E1384" t="s">
        <v>58</v>
      </c>
      <c r="F1384" t="s">
        <v>34</v>
      </c>
      <c r="G1384">
        <v>507</v>
      </c>
      <c r="H1384" t="s">
        <v>80</v>
      </c>
      <c r="I1384" s="38" t="s">
        <v>450</v>
      </c>
      <c r="J1384" s="38" t="s">
        <v>444</v>
      </c>
      <c r="K1384" s="38" t="s">
        <v>444</v>
      </c>
      <c r="L1384" t="s">
        <v>444</v>
      </c>
      <c r="M1384" t="s">
        <v>1295</v>
      </c>
    </row>
    <row r="1385" spans="1:13" hidden="1" x14ac:dyDescent="0.35">
      <c r="A1385" s="45">
        <v>46053</v>
      </c>
      <c r="B1385" t="s">
        <v>72</v>
      </c>
      <c r="C1385" t="s">
        <v>47</v>
      </c>
      <c r="D1385" t="s">
        <v>58</v>
      </c>
      <c r="E1385" t="s">
        <v>58</v>
      </c>
      <c r="F1385" t="s">
        <v>34</v>
      </c>
      <c r="G1385">
        <v>507</v>
      </c>
      <c r="H1385" t="s">
        <v>80</v>
      </c>
      <c r="I1385" s="38" t="s">
        <v>422</v>
      </c>
      <c r="J1385" s="38" t="s">
        <v>444</v>
      </c>
      <c r="K1385" s="38" t="s">
        <v>444</v>
      </c>
      <c r="L1385" t="s">
        <v>444</v>
      </c>
      <c r="M1385" t="s">
        <v>422</v>
      </c>
    </row>
    <row r="1386" spans="1:13" hidden="1" x14ac:dyDescent="0.35">
      <c r="A1386" s="45">
        <v>46053</v>
      </c>
      <c r="B1386" t="s">
        <v>72</v>
      </c>
      <c r="C1386" t="s">
        <v>402</v>
      </c>
      <c r="D1386" t="s">
        <v>58</v>
      </c>
      <c r="E1386" t="s">
        <v>58</v>
      </c>
      <c r="F1386" t="s">
        <v>34</v>
      </c>
      <c r="G1386">
        <v>507</v>
      </c>
      <c r="H1386" t="s">
        <v>80</v>
      </c>
      <c r="I1386" s="38" t="s">
        <v>444</v>
      </c>
      <c r="J1386" t="s">
        <v>444</v>
      </c>
      <c r="K1386" t="s">
        <v>444</v>
      </c>
      <c r="L1386" t="s">
        <v>444</v>
      </c>
      <c r="M1386" t="s">
        <v>444</v>
      </c>
    </row>
    <row r="1387" spans="1:13" hidden="1" x14ac:dyDescent="0.35">
      <c r="A1387" s="45">
        <v>46053</v>
      </c>
      <c r="B1387" t="s">
        <v>72</v>
      </c>
      <c r="C1387" t="s">
        <v>26</v>
      </c>
      <c r="D1387" t="s">
        <v>58</v>
      </c>
      <c r="E1387" t="s">
        <v>58</v>
      </c>
      <c r="F1387" t="s">
        <v>34</v>
      </c>
      <c r="G1387">
        <v>507</v>
      </c>
      <c r="H1387" t="s">
        <v>80</v>
      </c>
      <c r="I1387" s="38" t="s">
        <v>444</v>
      </c>
      <c r="J1387" s="38" t="s">
        <v>444</v>
      </c>
      <c r="K1387" s="38" t="s">
        <v>444</v>
      </c>
      <c r="L1387" s="38" t="s">
        <v>444</v>
      </c>
      <c r="M1387" t="s">
        <v>444</v>
      </c>
    </row>
    <row r="1388" spans="1:13" hidden="1" x14ac:dyDescent="0.35">
      <c r="A1388" s="45">
        <v>46053</v>
      </c>
      <c r="B1388" t="s">
        <v>72</v>
      </c>
      <c r="C1388" t="s">
        <v>42</v>
      </c>
      <c r="D1388" t="s">
        <v>58</v>
      </c>
      <c r="E1388" t="s">
        <v>58</v>
      </c>
      <c r="F1388" t="s">
        <v>34</v>
      </c>
      <c r="G1388">
        <v>507</v>
      </c>
      <c r="H1388" t="s">
        <v>80</v>
      </c>
      <c r="I1388" s="38" t="s">
        <v>444</v>
      </c>
      <c r="J1388" s="38" t="s">
        <v>444</v>
      </c>
      <c r="K1388" s="38" t="s">
        <v>444</v>
      </c>
      <c r="L1388" s="38" t="s">
        <v>444</v>
      </c>
      <c r="M1388" s="38" t="s">
        <v>444</v>
      </c>
    </row>
    <row r="1389" spans="1:13" hidden="1" x14ac:dyDescent="0.35">
      <c r="A1389" s="45">
        <v>46053</v>
      </c>
      <c r="B1389" t="s">
        <v>72</v>
      </c>
      <c r="C1389" t="s">
        <v>18</v>
      </c>
      <c r="D1389" t="s">
        <v>58</v>
      </c>
      <c r="E1389" t="s">
        <v>58</v>
      </c>
      <c r="F1389" t="s">
        <v>34</v>
      </c>
      <c r="G1389">
        <v>507</v>
      </c>
      <c r="H1389" t="s">
        <v>80</v>
      </c>
      <c r="I1389" s="38" t="s">
        <v>450</v>
      </c>
      <c r="J1389" s="38" t="s">
        <v>444</v>
      </c>
      <c r="K1389" s="38" t="s">
        <v>444</v>
      </c>
      <c r="L1389" t="s">
        <v>444</v>
      </c>
      <c r="M1389" t="s">
        <v>839</v>
      </c>
    </row>
    <row r="1390" spans="1:13" hidden="1" x14ac:dyDescent="0.35">
      <c r="A1390" s="45">
        <v>46053</v>
      </c>
      <c r="B1390" t="s">
        <v>72</v>
      </c>
      <c r="C1390" t="s">
        <v>48</v>
      </c>
      <c r="D1390" t="s">
        <v>58</v>
      </c>
      <c r="E1390" t="s">
        <v>58</v>
      </c>
      <c r="F1390" t="s">
        <v>34</v>
      </c>
      <c r="G1390">
        <v>507</v>
      </c>
      <c r="H1390" t="s">
        <v>80</v>
      </c>
      <c r="I1390" s="38" t="s">
        <v>444</v>
      </c>
      <c r="J1390" s="38" t="s">
        <v>444</v>
      </c>
      <c r="K1390" s="38" t="s">
        <v>444</v>
      </c>
      <c r="L1390" s="38" t="s">
        <v>444</v>
      </c>
      <c r="M1390" s="38" t="s">
        <v>444</v>
      </c>
    </row>
    <row r="1391" spans="1:13" hidden="1" x14ac:dyDescent="0.35">
      <c r="A1391" s="45">
        <v>46053</v>
      </c>
      <c r="B1391" t="s">
        <v>72</v>
      </c>
      <c r="C1391" t="s">
        <v>46</v>
      </c>
      <c r="D1391" t="s">
        <v>58</v>
      </c>
      <c r="E1391" t="s">
        <v>58</v>
      </c>
      <c r="F1391" t="s">
        <v>34</v>
      </c>
      <c r="G1391">
        <v>508</v>
      </c>
      <c r="H1391" t="s">
        <v>26</v>
      </c>
      <c r="I1391" s="38" t="s">
        <v>596</v>
      </c>
      <c r="J1391" s="38" t="s">
        <v>444</v>
      </c>
      <c r="K1391" t="s">
        <v>444</v>
      </c>
      <c r="L1391" s="38" t="s">
        <v>444</v>
      </c>
      <c r="M1391" t="s">
        <v>1218</v>
      </c>
    </row>
    <row r="1392" spans="1:13" hidden="1" x14ac:dyDescent="0.35">
      <c r="A1392" s="45">
        <v>46053</v>
      </c>
      <c r="B1392" t="s">
        <v>72</v>
      </c>
      <c r="C1392" t="s">
        <v>47</v>
      </c>
      <c r="D1392" t="s">
        <v>58</v>
      </c>
      <c r="E1392" t="s">
        <v>58</v>
      </c>
      <c r="F1392" t="s">
        <v>34</v>
      </c>
      <c r="G1392">
        <v>508</v>
      </c>
      <c r="H1392" t="s">
        <v>26</v>
      </c>
      <c r="I1392" s="38" t="s">
        <v>422</v>
      </c>
      <c r="J1392" s="38" t="s">
        <v>444</v>
      </c>
      <c r="K1392" t="s">
        <v>444</v>
      </c>
      <c r="L1392" s="38" t="s">
        <v>444</v>
      </c>
      <c r="M1392" t="s">
        <v>422</v>
      </c>
    </row>
    <row r="1393" spans="1:13" hidden="1" x14ac:dyDescent="0.35">
      <c r="A1393" s="45">
        <v>46053</v>
      </c>
      <c r="B1393" t="s">
        <v>72</v>
      </c>
      <c r="C1393" t="s">
        <v>402</v>
      </c>
      <c r="D1393" t="s">
        <v>58</v>
      </c>
      <c r="E1393" t="s">
        <v>58</v>
      </c>
      <c r="F1393" t="s">
        <v>34</v>
      </c>
      <c r="G1393">
        <v>508</v>
      </c>
      <c r="H1393" t="s">
        <v>26</v>
      </c>
      <c r="I1393" s="38" t="s">
        <v>444</v>
      </c>
      <c r="J1393" s="37" t="s">
        <v>444</v>
      </c>
      <c r="K1393" t="s">
        <v>444</v>
      </c>
      <c r="L1393" t="s">
        <v>444</v>
      </c>
      <c r="M1393" t="s">
        <v>444</v>
      </c>
    </row>
    <row r="1394" spans="1:13" hidden="1" x14ac:dyDescent="0.35">
      <c r="A1394" s="45">
        <v>46053</v>
      </c>
      <c r="B1394" t="s">
        <v>72</v>
      </c>
      <c r="C1394" t="s">
        <v>26</v>
      </c>
      <c r="D1394" t="s">
        <v>58</v>
      </c>
      <c r="E1394" t="s">
        <v>58</v>
      </c>
      <c r="F1394" t="s">
        <v>34</v>
      </c>
      <c r="G1394">
        <v>508</v>
      </c>
      <c r="H1394" t="s">
        <v>26</v>
      </c>
      <c r="I1394" s="38" t="s">
        <v>422</v>
      </c>
      <c r="J1394" s="38" t="s">
        <v>444</v>
      </c>
      <c r="K1394" s="38" t="s">
        <v>444</v>
      </c>
      <c r="L1394" s="38" t="s">
        <v>444</v>
      </c>
      <c r="M1394" t="s">
        <v>422</v>
      </c>
    </row>
    <row r="1395" spans="1:13" hidden="1" x14ac:dyDescent="0.35">
      <c r="A1395" s="45">
        <v>46053</v>
      </c>
      <c r="B1395" t="s">
        <v>72</v>
      </c>
      <c r="C1395" t="s">
        <v>42</v>
      </c>
      <c r="D1395" t="s">
        <v>58</v>
      </c>
      <c r="E1395" t="s">
        <v>58</v>
      </c>
      <c r="F1395" t="s">
        <v>34</v>
      </c>
      <c r="G1395">
        <v>508</v>
      </c>
      <c r="H1395" t="s">
        <v>26</v>
      </c>
      <c r="I1395" s="38" t="s">
        <v>422</v>
      </c>
      <c r="J1395" s="38" t="s">
        <v>444</v>
      </c>
      <c r="K1395" s="38" t="s">
        <v>444</v>
      </c>
      <c r="L1395" s="38" t="s">
        <v>444</v>
      </c>
      <c r="M1395" s="38" t="s">
        <v>422</v>
      </c>
    </row>
    <row r="1396" spans="1:13" hidden="1" x14ac:dyDescent="0.35">
      <c r="A1396" s="45">
        <v>46053</v>
      </c>
      <c r="B1396" t="s">
        <v>72</v>
      </c>
      <c r="C1396" t="s">
        <v>18</v>
      </c>
      <c r="D1396" t="s">
        <v>58</v>
      </c>
      <c r="E1396" t="s">
        <v>58</v>
      </c>
      <c r="F1396" t="s">
        <v>34</v>
      </c>
      <c r="G1396">
        <v>508</v>
      </c>
      <c r="H1396" t="s">
        <v>26</v>
      </c>
      <c r="I1396" s="38" t="s">
        <v>596</v>
      </c>
      <c r="J1396" s="38" t="s">
        <v>444</v>
      </c>
      <c r="K1396" t="s">
        <v>444</v>
      </c>
      <c r="L1396" s="38" t="s">
        <v>444</v>
      </c>
      <c r="M1396" t="s">
        <v>1224</v>
      </c>
    </row>
    <row r="1397" spans="1:13" hidden="1" x14ac:dyDescent="0.35">
      <c r="A1397" s="45">
        <v>46053</v>
      </c>
      <c r="B1397" t="s">
        <v>72</v>
      </c>
      <c r="C1397" t="s">
        <v>48</v>
      </c>
      <c r="D1397" t="s">
        <v>58</v>
      </c>
      <c r="E1397" t="s">
        <v>58</v>
      </c>
      <c r="F1397" t="s">
        <v>34</v>
      </c>
      <c r="G1397">
        <v>508</v>
      </c>
      <c r="H1397" t="s">
        <v>26</v>
      </c>
      <c r="I1397" s="38" t="s">
        <v>422</v>
      </c>
      <c r="J1397" s="37" t="s">
        <v>444</v>
      </c>
      <c r="K1397" s="38" t="s">
        <v>444</v>
      </c>
      <c r="L1397" s="38" t="s">
        <v>444</v>
      </c>
      <c r="M1397" s="38" t="s">
        <v>422</v>
      </c>
    </row>
    <row r="1398" spans="1:13" hidden="1" x14ac:dyDescent="0.35">
      <c r="A1398" s="45">
        <v>46053</v>
      </c>
      <c r="B1398" t="s">
        <v>72</v>
      </c>
      <c r="C1398" t="s">
        <v>46</v>
      </c>
      <c r="D1398" t="s">
        <v>58</v>
      </c>
      <c r="E1398" t="s">
        <v>58</v>
      </c>
      <c r="F1398" t="s">
        <v>34</v>
      </c>
      <c r="G1398">
        <v>999</v>
      </c>
      <c r="H1398" t="s">
        <v>27</v>
      </c>
      <c r="I1398" s="38" t="s">
        <v>599</v>
      </c>
      <c r="J1398" s="38" t="s">
        <v>600</v>
      </c>
      <c r="K1398" t="s">
        <v>589</v>
      </c>
      <c r="L1398" s="38" t="s">
        <v>601</v>
      </c>
      <c r="M1398" t="s">
        <v>602</v>
      </c>
    </row>
    <row r="1399" spans="1:13" hidden="1" x14ac:dyDescent="0.35">
      <c r="A1399" s="45">
        <v>46053</v>
      </c>
      <c r="B1399" t="s">
        <v>72</v>
      </c>
      <c r="C1399" t="s">
        <v>47</v>
      </c>
      <c r="D1399" t="s">
        <v>58</v>
      </c>
      <c r="E1399" t="s">
        <v>58</v>
      </c>
      <c r="F1399" t="s">
        <v>34</v>
      </c>
      <c r="G1399">
        <v>999</v>
      </c>
      <c r="H1399" t="s">
        <v>27</v>
      </c>
      <c r="I1399" s="38" t="s">
        <v>603</v>
      </c>
      <c r="J1399" s="38" t="s">
        <v>604</v>
      </c>
      <c r="K1399" t="s">
        <v>472</v>
      </c>
      <c r="L1399" s="37" t="s">
        <v>605</v>
      </c>
      <c r="M1399" t="s">
        <v>422</v>
      </c>
    </row>
    <row r="1400" spans="1:13" hidden="1" x14ac:dyDescent="0.35">
      <c r="A1400" s="45">
        <v>46053</v>
      </c>
      <c r="B1400" t="s">
        <v>72</v>
      </c>
      <c r="C1400" t="s">
        <v>402</v>
      </c>
      <c r="D1400" t="s">
        <v>58</v>
      </c>
      <c r="E1400" t="s">
        <v>58</v>
      </c>
      <c r="F1400" t="s">
        <v>34</v>
      </c>
      <c r="G1400">
        <v>999</v>
      </c>
      <c r="H1400" t="s">
        <v>27</v>
      </c>
      <c r="I1400" s="37" t="s">
        <v>606</v>
      </c>
      <c r="J1400" s="38" t="s">
        <v>607</v>
      </c>
      <c r="K1400" t="s">
        <v>508</v>
      </c>
      <c r="L1400" t="s">
        <v>465</v>
      </c>
      <c r="M1400" t="s">
        <v>444</v>
      </c>
    </row>
    <row r="1401" spans="1:13" hidden="1" x14ac:dyDescent="0.35">
      <c r="A1401" s="45">
        <v>46053</v>
      </c>
      <c r="B1401" t="s">
        <v>72</v>
      </c>
      <c r="C1401" t="s">
        <v>26</v>
      </c>
      <c r="D1401" t="s">
        <v>58</v>
      </c>
      <c r="E1401" t="s">
        <v>58</v>
      </c>
      <c r="F1401" t="s">
        <v>34</v>
      </c>
      <c r="G1401">
        <v>999</v>
      </c>
      <c r="H1401" t="s">
        <v>27</v>
      </c>
      <c r="I1401" s="38" t="s">
        <v>608</v>
      </c>
      <c r="J1401" s="38" t="s">
        <v>609</v>
      </c>
      <c r="K1401" s="37" t="s">
        <v>422</v>
      </c>
      <c r="L1401" s="38" t="s">
        <v>422</v>
      </c>
      <c r="M1401" t="s">
        <v>422</v>
      </c>
    </row>
    <row r="1402" spans="1:13" hidden="1" x14ac:dyDescent="0.35">
      <c r="A1402" s="45">
        <v>46053</v>
      </c>
      <c r="B1402" t="s">
        <v>72</v>
      </c>
      <c r="C1402" t="s">
        <v>42</v>
      </c>
      <c r="D1402" t="s">
        <v>58</v>
      </c>
      <c r="E1402" t="s">
        <v>58</v>
      </c>
      <c r="F1402" t="s">
        <v>34</v>
      </c>
      <c r="G1402">
        <v>999</v>
      </c>
      <c r="H1402" t="s">
        <v>27</v>
      </c>
      <c r="I1402" s="38" t="s">
        <v>610</v>
      </c>
      <c r="J1402" s="38" t="s">
        <v>611</v>
      </c>
      <c r="K1402" s="38" t="s">
        <v>473</v>
      </c>
      <c r="L1402" s="38" t="s">
        <v>612</v>
      </c>
      <c r="M1402" s="38" t="s">
        <v>422</v>
      </c>
    </row>
    <row r="1403" spans="1:13" hidden="1" x14ac:dyDescent="0.35">
      <c r="A1403" s="45">
        <v>46053</v>
      </c>
      <c r="B1403" t="s">
        <v>72</v>
      </c>
      <c r="C1403" t="s">
        <v>18</v>
      </c>
      <c r="D1403" t="s">
        <v>58</v>
      </c>
      <c r="E1403" t="s">
        <v>58</v>
      </c>
      <c r="F1403" t="s">
        <v>34</v>
      </c>
      <c r="G1403">
        <v>999</v>
      </c>
      <c r="H1403" t="s">
        <v>27</v>
      </c>
      <c r="I1403" s="38" t="s">
        <v>613</v>
      </c>
      <c r="J1403" s="38" t="s">
        <v>614</v>
      </c>
      <c r="K1403" s="38" t="s">
        <v>615</v>
      </c>
      <c r="L1403" s="38" t="s">
        <v>616</v>
      </c>
      <c r="M1403" t="s">
        <v>517</v>
      </c>
    </row>
    <row r="1404" spans="1:13" hidden="1" x14ac:dyDescent="0.35">
      <c r="A1404" s="45">
        <v>46053</v>
      </c>
      <c r="B1404" t="s">
        <v>72</v>
      </c>
      <c r="C1404" t="s">
        <v>48</v>
      </c>
      <c r="D1404" t="s">
        <v>58</v>
      </c>
      <c r="E1404" t="s">
        <v>58</v>
      </c>
      <c r="F1404" t="s">
        <v>34</v>
      </c>
      <c r="G1404">
        <v>999</v>
      </c>
      <c r="H1404" t="s">
        <v>27</v>
      </c>
      <c r="I1404" s="37" t="s">
        <v>484</v>
      </c>
      <c r="J1404" s="38" t="s">
        <v>617</v>
      </c>
      <c r="K1404" s="38" t="s">
        <v>537</v>
      </c>
      <c r="L1404" s="37" t="s">
        <v>586</v>
      </c>
      <c r="M1404" s="38" t="s">
        <v>422</v>
      </c>
    </row>
    <row r="1405" spans="1:13" hidden="1" x14ac:dyDescent="0.35">
      <c r="A1405" s="45">
        <v>46053</v>
      </c>
      <c r="B1405" t="s">
        <v>357</v>
      </c>
      <c r="C1405" t="s">
        <v>402</v>
      </c>
      <c r="D1405" t="s">
        <v>58</v>
      </c>
      <c r="E1405" t="s">
        <v>58</v>
      </c>
      <c r="F1405" t="s">
        <v>392</v>
      </c>
      <c r="G1405" t="s">
        <v>812</v>
      </c>
      <c r="H1405" t="s">
        <v>812</v>
      </c>
      <c r="I1405" s="38" t="s">
        <v>444</v>
      </c>
      <c r="J1405" s="38" t="s">
        <v>444</v>
      </c>
      <c r="K1405" s="38" t="s">
        <v>444</v>
      </c>
      <c r="L1405" s="38" t="s">
        <v>444</v>
      </c>
      <c r="M1405" t="s">
        <v>444</v>
      </c>
    </row>
    <row r="1406" spans="1:13" hidden="1" x14ac:dyDescent="0.35">
      <c r="A1406" s="45">
        <v>46053</v>
      </c>
      <c r="B1406" t="s">
        <v>357</v>
      </c>
      <c r="C1406" t="s">
        <v>46</v>
      </c>
      <c r="D1406" t="s">
        <v>58</v>
      </c>
      <c r="E1406" t="s">
        <v>58</v>
      </c>
      <c r="F1406" t="s">
        <v>392</v>
      </c>
      <c r="G1406">
        <v>601</v>
      </c>
      <c r="H1406" t="s">
        <v>359</v>
      </c>
      <c r="I1406" s="37" t="s">
        <v>445</v>
      </c>
      <c r="J1406" s="38" t="s">
        <v>450</v>
      </c>
      <c r="K1406" t="s">
        <v>694</v>
      </c>
      <c r="L1406" s="38" t="s">
        <v>814</v>
      </c>
      <c r="M1406" t="s">
        <v>932</v>
      </c>
    </row>
    <row r="1407" spans="1:13" hidden="1" x14ac:dyDescent="0.35">
      <c r="A1407" s="45">
        <v>46053</v>
      </c>
      <c r="B1407" t="s">
        <v>357</v>
      </c>
      <c r="C1407" t="s">
        <v>47</v>
      </c>
      <c r="D1407" t="s">
        <v>58</v>
      </c>
      <c r="E1407" t="s">
        <v>58</v>
      </c>
      <c r="F1407" t="s">
        <v>392</v>
      </c>
      <c r="G1407">
        <v>601</v>
      </c>
      <c r="H1407" t="s">
        <v>359</v>
      </c>
      <c r="I1407" s="38" t="s">
        <v>422</v>
      </c>
      <c r="J1407" s="38" t="s">
        <v>422</v>
      </c>
      <c r="K1407" t="s">
        <v>444</v>
      </c>
      <c r="L1407" t="s">
        <v>444</v>
      </c>
      <c r="M1407" t="s">
        <v>422</v>
      </c>
    </row>
    <row r="1408" spans="1:13" hidden="1" x14ac:dyDescent="0.35">
      <c r="A1408" s="45">
        <v>46053</v>
      </c>
      <c r="B1408" t="s">
        <v>357</v>
      </c>
      <c r="C1408" t="s">
        <v>402</v>
      </c>
      <c r="D1408" t="s">
        <v>58</v>
      </c>
      <c r="E1408" t="s">
        <v>58</v>
      </c>
      <c r="F1408" t="s">
        <v>392</v>
      </c>
      <c r="G1408">
        <v>601</v>
      </c>
      <c r="H1408" t="s">
        <v>359</v>
      </c>
      <c r="I1408" s="38" t="s">
        <v>422</v>
      </c>
      <c r="J1408" s="38" t="s">
        <v>444</v>
      </c>
      <c r="K1408" s="38" t="s">
        <v>422</v>
      </c>
      <c r="L1408" s="38" t="s">
        <v>444</v>
      </c>
      <c r="M1408" s="38" t="s">
        <v>422</v>
      </c>
    </row>
    <row r="1409" spans="1:13" hidden="1" x14ac:dyDescent="0.35">
      <c r="A1409" s="45">
        <v>46053</v>
      </c>
      <c r="B1409" t="s">
        <v>357</v>
      </c>
      <c r="C1409" t="s">
        <v>26</v>
      </c>
      <c r="D1409" t="s">
        <v>58</v>
      </c>
      <c r="E1409" t="s">
        <v>58</v>
      </c>
      <c r="F1409" t="s">
        <v>392</v>
      </c>
      <c r="G1409">
        <v>601</v>
      </c>
      <c r="H1409" t="s">
        <v>359</v>
      </c>
      <c r="I1409" s="38" t="s">
        <v>655</v>
      </c>
      <c r="J1409" s="38" t="s">
        <v>444</v>
      </c>
      <c r="K1409" s="38" t="s">
        <v>422</v>
      </c>
      <c r="L1409" s="38" t="s">
        <v>444</v>
      </c>
      <c r="M1409" s="38" t="s">
        <v>1296</v>
      </c>
    </row>
    <row r="1410" spans="1:13" hidden="1" x14ac:dyDescent="0.35">
      <c r="A1410" s="45">
        <v>46053</v>
      </c>
      <c r="B1410" t="s">
        <v>357</v>
      </c>
      <c r="C1410" t="s">
        <v>42</v>
      </c>
      <c r="D1410" t="s">
        <v>58</v>
      </c>
      <c r="E1410" t="s">
        <v>58</v>
      </c>
      <c r="F1410" t="s">
        <v>392</v>
      </c>
      <c r="G1410">
        <v>601</v>
      </c>
      <c r="H1410" t="s">
        <v>359</v>
      </c>
      <c r="I1410" s="38" t="s">
        <v>596</v>
      </c>
      <c r="J1410" s="38" t="s">
        <v>422</v>
      </c>
      <c r="K1410" s="38" t="s">
        <v>422</v>
      </c>
      <c r="L1410" s="38" t="s">
        <v>444</v>
      </c>
      <c r="M1410" t="s">
        <v>750</v>
      </c>
    </row>
    <row r="1411" spans="1:13" hidden="1" x14ac:dyDescent="0.35">
      <c r="A1411" s="45">
        <v>46053</v>
      </c>
      <c r="B1411" t="s">
        <v>357</v>
      </c>
      <c r="C1411" t="s">
        <v>18</v>
      </c>
      <c r="D1411" t="s">
        <v>58</v>
      </c>
      <c r="E1411" t="s">
        <v>58</v>
      </c>
      <c r="F1411" t="s">
        <v>392</v>
      </c>
      <c r="G1411">
        <v>601</v>
      </c>
      <c r="H1411" t="s">
        <v>359</v>
      </c>
      <c r="I1411" s="37" t="s">
        <v>596</v>
      </c>
      <c r="J1411" s="38" t="s">
        <v>450</v>
      </c>
      <c r="K1411" s="38" t="s">
        <v>764</v>
      </c>
      <c r="L1411" s="37" t="s">
        <v>814</v>
      </c>
      <c r="M1411" t="s">
        <v>442</v>
      </c>
    </row>
    <row r="1412" spans="1:13" hidden="1" x14ac:dyDescent="0.35">
      <c r="A1412" s="45">
        <v>46053</v>
      </c>
      <c r="B1412" t="s">
        <v>357</v>
      </c>
      <c r="C1412" t="s">
        <v>48</v>
      </c>
      <c r="D1412" t="s">
        <v>58</v>
      </c>
      <c r="E1412" t="s">
        <v>58</v>
      </c>
      <c r="F1412" t="s">
        <v>392</v>
      </c>
      <c r="G1412">
        <v>601</v>
      </c>
      <c r="H1412" t="s">
        <v>359</v>
      </c>
      <c r="I1412" s="38" t="s">
        <v>422</v>
      </c>
      <c r="J1412" s="38" t="s">
        <v>444</v>
      </c>
      <c r="K1412" t="s">
        <v>830</v>
      </c>
      <c r="L1412" s="38" t="s">
        <v>422</v>
      </c>
      <c r="M1412" t="s">
        <v>422</v>
      </c>
    </row>
    <row r="1413" spans="1:13" hidden="1" x14ac:dyDescent="0.35">
      <c r="A1413" s="45">
        <v>46053</v>
      </c>
      <c r="B1413" t="s">
        <v>357</v>
      </c>
      <c r="C1413" t="s">
        <v>46</v>
      </c>
      <c r="D1413" t="s">
        <v>58</v>
      </c>
      <c r="E1413" t="s">
        <v>58</v>
      </c>
      <c r="F1413" t="s">
        <v>392</v>
      </c>
      <c r="G1413">
        <v>602</v>
      </c>
      <c r="H1413" t="s">
        <v>360</v>
      </c>
      <c r="I1413" s="38" t="s">
        <v>970</v>
      </c>
      <c r="J1413" s="38" t="s">
        <v>597</v>
      </c>
      <c r="K1413" t="s">
        <v>1297</v>
      </c>
      <c r="L1413" s="38" t="s">
        <v>765</v>
      </c>
      <c r="M1413" t="s">
        <v>597</v>
      </c>
    </row>
    <row r="1414" spans="1:13" hidden="1" x14ac:dyDescent="0.35">
      <c r="A1414" s="45">
        <v>46053</v>
      </c>
      <c r="B1414" t="s">
        <v>357</v>
      </c>
      <c r="C1414" t="s">
        <v>47</v>
      </c>
      <c r="D1414" t="s">
        <v>58</v>
      </c>
      <c r="E1414" t="s">
        <v>58</v>
      </c>
      <c r="F1414" t="s">
        <v>392</v>
      </c>
      <c r="G1414">
        <v>602</v>
      </c>
      <c r="H1414" t="s">
        <v>360</v>
      </c>
      <c r="I1414" s="38" t="s">
        <v>529</v>
      </c>
      <c r="J1414" s="38" t="s">
        <v>574</v>
      </c>
      <c r="K1414" t="s">
        <v>1298</v>
      </c>
      <c r="L1414" t="s">
        <v>444</v>
      </c>
      <c r="M1414" t="s">
        <v>422</v>
      </c>
    </row>
    <row r="1415" spans="1:13" hidden="1" x14ac:dyDescent="0.35">
      <c r="A1415" s="45">
        <v>46053</v>
      </c>
      <c r="B1415" t="s">
        <v>357</v>
      </c>
      <c r="C1415" t="s">
        <v>402</v>
      </c>
      <c r="D1415" t="s">
        <v>58</v>
      </c>
      <c r="E1415" t="s">
        <v>58</v>
      </c>
      <c r="F1415" t="s">
        <v>392</v>
      </c>
      <c r="G1415">
        <v>602</v>
      </c>
      <c r="H1415" t="s">
        <v>360</v>
      </c>
      <c r="I1415" s="38" t="s">
        <v>900</v>
      </c>
      <c r="J1415" s="38" t="s">
        <v>831</v>
      </c>
      <c r="K1415" s="38" t="s">
        <v>1299</v>
      </c>
      <c r="L1415" s="38" t="s">
        <v>422</v>
      </c>
      <c r="M1415" t="s">
        <v>444</v>
      </c>
    </row>
    <row r="1416" spans="1:13" hidden="1" x14ac:dyDescent="0.35">
      <c r="A1416" s="45">
        <v>46053</v>
      </c>
      <c r="B1416" t="s">
        <v>357</v>
      </c>
      <c r="C1416" t="s">
        <v>26</v>
      </c>
      <c r="D1416" t="s">
        <v>58</v>
      </c>
      <c r="E1416" t="s">
        <v>58</v>
      </c>
      <c r="F1416" t="s">
        <v>392</v>
      </c>
      <c r="G1416">
        <v>602</v>
      </c>
      <c r="H1416" t="s">
        <v>360</v>
      </c>
      <c r="I1416" s="38" t="s">
        <v>701</v>
      </c>
      <c r="J1416" s="38" t="s">
        <v>422</v>
      </c>
      <c r="K1416" s="38" t="s">
        <v>422</v>
      </c>
      <c r="L1416" s="38" t="s">
        <v>422</v>
      </c>
      <c r="M1416" t="s">
        <v>444</v>
      </c>
    </row>
    <row r="1417" spans="1:13" hidden="1" x14ac:dyDescent="0.35">
      <c r="A1417" s="45">
        <v>46053</v>
      </c>
      <c r="B1417" t="s">
        <v>357</v>
      </c>
      <c r="C1417" t="s">
        <v>42</v>
      </c>
      <c r="D1417" t="s">
        <v>58</v>
      </c>
      <c r="E1417" t="s">
        <v>58</v>
      </c>
      <c r="F1417" t="s">
        <v>392</v>
      </c>
      <c r="G1417">
        <v>602</v>
      </c>
      <c r="H1417" t="s">
        <v>360</v>
      </c>
      <c r="I1417" s="38" t="s">
        <v>900</v>
      </c>
      <c r="J1417" s="38" t="s">
        <v>574</v>
      </c>
      <c r="K1417" t="s">
        <v>1300</v>
      </c>
      <c r="L1417" s="38" t="s">
        <v>623</v>
      </c>
      <c r="M1417" t="s">
        <v>422</v>
      </c>
    </row>
    <row r="1418" spans="1:13" hidden="1" x14ac:dyDescent="0.35">
      <c r="A1418" s="45">
        <v>46053</v>
      </c>
      <c r="B1418" t="s">
        <v>357</v>
      </c>
      <c r="C1418" t="s">
        <v>18</v>
      </c>
      <c r="D1418" t="s">
        <v>58</v>
      </c>
      <c r="E1418" t="s">
        <v>58</v>
      </c>
      <c r="F1418" t="s">
        <v>392</v>
      </c>
      <c r="G1418">
        <v>602</v>
      </c>
      <c r="H1418" t="s">
        <v>360</v>
      </c>
      <c r="I1418" s="38" t="s">
        <v>700</v>
      </c>
      <c r="J1418" s="38" t="s">
        <v>529</v>
      </c>
      <c r="K1418" s="38" t="s">
        <v>1301</v>
      </c>
      <c r="L1418" s="38" t="s">
        <v>721</v>
      </c>
      <c r="M1418" t="s">
        <v>782</v>
      </c>
    </row>
    <row r="1419" spans="1:13" hidden="1" x14ac:dyDescent="0.35">
      <c r="A1419" s="45">
        <v>46053</v>
      </c>
      <c r="B1419" t="s">
        <v>357</v>
      </c>
      <c r="C1419" t="s">
        <v>48</v>
      </c>
      <c r="D1419" t="s">
        <v>58</v>
      </c>
      <c r="E1419" t="s">
        <v>58</v>
      </c>
      <c r="F1419" t="s">
        <v>392</v>
      </c>
      <c r="G1419">
        <v>602</v>
      </c>
      <c r="H1419" t="s">
        <v>360</v>
      </c>
      <c r="I1419" s="38" t="s">
        <v>440</v>
      </c>
      <c r="J1419" s="38" t="s">
        <v>644</v>
      </c>
      <c r="K1419" t="s">
        <v>1184</v>
      </c>
      <c r="L1419" t="s">
        <v>422</v>
      </c>
      <c r="M1419" t="s">
        <v>444</v>
      </c>
    </row>
    <row r="1420" spans="1:13" hidden="1" x14ac:dyDescent="0.35">
      <c r="A1420" s="45">
        <v>46053</v>
      </c>
      <c r="B1420" t="s">
        <v>357</v>
      </c>
      <c r="C1420" t="s">
        <v>46</v>
      </c>
      <c r="D1420" t="s">
        <v>58</v>
      </c>
      <c r="E1420" t="s">
        <v>58</v>
      </c>
      <c r="F1420" t="s">
        <v>392</v>
      </c>
      <c r="G1420">
        <v>603</v>
      </c>
      <c r="H1420" t="s">
        <v>361</v>
      </c>
      <c r="I1420" s="38" t="s">
        <v>1147</v>
      </c>
      <c r="J1420" s="38" t="s">
        <v>697</v>
      </c>
      <c r="K1420" t="s">
        <v>653</v>
      </c>
      <c r="L1420" t="s">
        <v>1041</v>
      </c>
      <c r="M1420" t="s">
        <v>844</v>
      </c>
    </row>
    <row r="1421" spans="1:13" hidden="1" x14ac:dyDescent="0.35">
      <c r="A1421" s="45">
        <v>46053</v>
      </c>
      <c r="B1421" t="s">
        <v>357</v>
      </c>
      <c r="C1421" t="s">
        <v>47</v>
      </c>
      <c r="D1421" t="s">
        <v>58</v>
      </c>
      <c r="E1421" t="s">
        <v>58</v>
      </c>
      <c r="F1421" t="s">
        <v>392</v>
      </c>
      <c r="G1421">
        <v>603</v>
      </c>
      <c r="H1421" t="s">
        <v>361</v>
      </c>
      <c r="I1421" t="s">
        <v>1302</v>
      </c>
      <c r="J1421" t="s">
        <v>696</v>
      </c>
      <c r="K1421" t="s">
        <v>422</v>
      </c>
      <c r="L1421" t="s">
        <v>651</v>
      </c>
      <c r="M1421" t="s">
        <v>444</v>
      </c>
    </row>
    <row r="1422" spans="1:13" hidden="1" x14ac:dyDescent="0.35">
      <c r="A1422" s="45">
        <v>46053</v>
      </c>
      <c r="B1422" t="s">
        <v>357</v>
      </c>
      <c r="C1422" t="s">
        <v>402</v>
      </c>
      <c r="D1422" t="s">
        <v>58</v>
      </c>
      <c r="E1422" t="s">
        <v>58</v>
      </c>
      <c r="F1422" t="s">
        <v>392</v>
      </c>
      <c r="G1422">
        <v>603</v>
      </c>
      <c r="H1422" t="s">
        <v>361</v>
      </c>
      <c r="I1422" s="38" t="s">
        <v>687</v>
      </c>
      <c r="J1422" s="38" t="s">
        <v>696</v>
      </c>
      <c r="K1422" t="s">
        <v>422</v>
      </c>
      <c r="L1422" s="37" t="s">
        <v>444</v>
      </c>
      <c r="M1422" t="s">
        <v>444</v>
      </c>
    </row>
    <row r="1423" spans="1:13" hidden="1" x14ac:dyDescent="0.35">
      <c r="A1423" s="45">
        <v>46053</v>
      </c>
      <c r="B1423" t="s">
        <v>357</v>
      </c>
      <c r="C1423" t="s">
        <v>26</v>
      </c>
      <c r="D1423" t="s">
        <v>58</v>
      </c>
      <c r="E1423" t="s">
        <v>58</v>
      </c>
      <c r="F1423" t="s">
        <v>392</v>
      </c>
      <c r="G1423">
        <v>603</v>
      </c>
      <c r="H1423" t="s">
        <v>361</v>
      </c>
      <c r="I1423" s="38" t="s">
        <v>1142</v>
      </c>
      <c r="J1423" s="38" t="s">
        <v>1242</v>
      </c>
      <c r="K1423" s="38" t="s">
        <v>444</v>
      </c>
      <c r="L1423" s="38" t="s">
        <v>422</v>
      </c>
      <c r="M1423" t="s">
        <v>422</v>
      </c>
    </row>
    <row r="1424" spans="1:13" hidden="1" x14ac:dyDescent="0.35">
      <c r="A1424" s="45">
        <v>46053</v>
      </c>
      <c r="B1424" t="s">
        <v>357</v>
      </c>
      <c r="C1424" t="s">
        <v>42</v>
      </c>
      <c r="D1424" t="s">
        <v>58</v>
      </c>
      <c r="E1424" t="s">
        <v>58</v>
      </c>
      <c r="F1424" t="s">
        <v>392</v>
      </c>
      <c r="G1424">
        <v>603</v>
      </c>
      <c r="H1424" t="s">
        <v>361</v>
      </c>
      <c r="I1424" s="38" t="s">
        <v>1303</v>
      </c>
      <c r="J1424" s="38" t="s">
        <v>860</v>
      </c>
      <c r="K1424" t="s">
        <v>1257</v>
      </c>
      <c r="L1424" t="s">
        <v>1139</v>
      </c>
      <c r="M1424" t="s">
        <v>422</v>
      </c>
    </row>
    <row r="1425" spans="1:13" hidden="1" x14ac:dyDescent="0.35">
      <c r="A1425" s="45">
        <v>46053</v>
      </c>
      <c r="B1425" t="s">
        <v>357</v>
      </c>
      <c r="C1425" t="s">
        <v>18</v>
      </c>
      <c r="D1425" t="s">
        <v>58</v>
      </c>
      <c r="E1425" t="s">
        <v>58</v>
      </c>
      <c r="F1425" t="s">
        <v>392</v>
      </c>
      <c r="G1425">
        <v>603</v>
      </c>
      <c r="H1425" t="s">
        <v>361</v>
      </c>
      <c r="I1425" s="38" t="s">
        <v>917</v>
      </c>
      <c r="J1425" s="38" t="s">
        <v>628</v>
      </c>
      <c r="K1425" s="38" t="s">
        <v>1304</v>
      </c>
      <c r="L1425" t="s">
        <v>1076</v>
      </c>
      <c r="M1425" t="s">
        <v>847</v>
      </c>
    </row>
    <row r="1426" spans="1:13" hidden="1" x14ac:dyDescent="0.35">
      <c r="A1426" s="45">
        <v>46053</v>
      </c>
      <c r="B1426" t="s">
        <v>357</v>
      </c>
      <c r="C1426" t="s">
        <v>48</v>
      </c>
      <c r="D1426" t="s">
        <v>58</v>
      </c>
      <c r="E1426" t="s">
        <v>58</v>
      </c>
      <c r="F1426" t="s">
        <v>392</v>
      </c>
      <c r="G1426">
        <v>603</v>
      </c>
      <c r="H1426" t="s">
        <v>361</v>
      </c>
      <c r="I1426" s="38" t="s">
        <v>843</v>
      </c>
      <c r="J1426" t="s">
        <v>1303</v>
      </c>
      <c r="K1426" t="s">
        <v>830</v>
      </c>
      <c r="L1426" t="s">
        <v>1093</v>
      </c>
      <c r="M1426" t="s">
        <v>422</v>
      </c>
    </row>
    <row r="1427" spans="1:13" hidden="1" x14ac:dyDescent="0.35">
      <c r="A1427" s="45">
        <v>46053</v>
      </c>
      <c r="B1427" t="s">
        <v>357</v>
      </c>
      <c r="C1427" t="s">
        <v>46</v>
      </c>
      <c r="D1427" t="s">
        <v>58</v>
      </c>
      <c r="E1427" t="s">
        <v>58</v>
      </c>
      <c r="F1427" t="s">
        <v>392</v>
      </c>
      <c r="G1427">
        <v>604</v>
      </c>
      <c r="H1427" t="s">
        <v>362</v>
      </c>
      <c r="I1427" s="38" t="s">
        <v>1141</v>
      </c>
      <c r="J1427" s="38" t="s">
        <v>1212</v>
      </c>
      <c r="K1427" t="s">
        <v>1305</v>
      </c>
      <c r="L1427" t="s">
        <v>1259</v>
      </c>
      <c r="M1427" t="s">
        <v>622</v>
      </c>
    </row>
    <row r="1428" spans="1:13" hidden="1" x14ac:dyDescent="0.35">
      <c r="A1428" s="45">
        <v>46053</v>
      </c>
      <c r="B1428" t="s">
        <v>357</v>
      </c>
      <c r="C1428" t="s">
        <v>47</v>
      </c>
      <c r="D1428" t="s">
        <v>58</v>
      </c>
      <c r="E1428" t="s">
        <v>58</v>
      </c>
      <c r="F1428" t="s">
        <v>392</v>
      </c>
      <c r="G1428">
        <v>604</v>
      </c>
      <c r="H1428" t="s">
        <v>362</v>
      </c>
      <c r="I1428" t="s">
        <v>1029</v>
      </c>
      <c r="J1428" t="s">
        <v>1306</v>
      </c>
      <c r="K1428" t="s">
        <v>930</v>
      </c>
      <c r="L1428" t="s">
        <v>1307</v>
      </c>
      <c r="M1428" t="s">
        <v>422</v>
      </c>
    </row>
    <row r="1429" spans="1:13" hidden="1" x14ac:dyDescent="0.35">
      <c r="A1429" s="45">
        <v>46053</v>
      </c>
      <c r="B1429" t="s">
        <v>357</v>
      </c>
      <c r="C1429" t="s">
        <v>402</v>
      </c>
      <c r="D1429" t="s">
        <v>58</v>
      </c>
      <c r="E1429" t="s">
        <v>58</v>
      </c>
      <c r="F1429" t="s">
        <v>392</v>
      </c>
      <c r="G1429">
        <v>604</v>
      </c>
      <c r="H1429" t="s">
        <v>362</v>
      </c>
      <c r="I1429" s="38" t="s">
        <v>1142</v>
      </c>
      <c r="J1429" s="38" t="s">
        <v>1308</v>
      </c>
      <c r="K1429" t="s">
        <v>422</v>
      </c>
      <c r="L1429" t="s">
        <v>422</v>
      </c>
      <c r="M1429" t="s">
        <v>444</v>
      </c>
    </row>
    <row r="1430" spans="1:13" hidden="1" x14ac:dyDescent="0.35">
      <c r="A1430" s="45">
        <v>46053</v>
      </c>
      <c r="B1430" t="s">
        <v>357</v>
      </c>
      <c r="C1430" t="s">
        <v>26</v>
      </c>
      <c r="D1430" t="s">
        <v>58</v>
      </c>
      <c r="E1430" t="s">
        <v>58</v>
      </c>
      <c r="F1430" t="s">
        <v>392</v>
      </c>
      <c r="G1430">
        <v>604</v>
      </c>
      <c r="H1430" t="s">
        <v>362</v>
      </c>
      <c r="I1430" s="38" t="s">
        <v>916</v>
      </c>
      <c r="J1430" s="38" t="s">
        <v>925</v>
      </c>
      <c r="K1430" s="38" t="s">
        <v>444</v>
      </c>
      <c r="L1430" t="s">
        <v>422</v>
      </c>
      <c r="M1430" t="s">
        <v>444</v>
      </c>
    </row>
    <row r="1431" spans="1:13" hidden="1" x14ac:dyDescent="0.35">
      <c r="A1431" s="45">
        <v>46053</v>
      </c>
      <c r="B1431" t="s">
        <v>357</v>
      </c>
      <c r="C1431" t="s">
        <v>42</v>
      </c>
      <c r="D1431" t="s">
        <v>58</v>
      </c>
      <c r="E1431" t="s">
        <v>58</v>
      </c>
      <c r="F1431" t="s">
        <v>392</v>
      </c>
      <c r="G1431">
        <v>604</v>
      </c>
      <c r="H1431" t="s">
        <v>362</v>
      </c>
      <c r="I1431" s="38" t="s">
        <v>1298</v>
      </c>
      <c r="J1431" s="38" t="s">
        <v>1141</v>
      </c>
      <c r="K1431" t="s">
        <v>964</v>
      </c>
      <c r="L1431" t="s">
        <v>965</v>
      </c>
      <c r="M1431" t="s">
        <v>422</v>
      </c>
    </row>
    <row r="1432" spans="1:13" hidden="1" x14ac:dyDescent="0.35">
      <c r="A1432" s="45">
        <v>46053</v>
      </c>
      <c r="B1432" t="s">
        <v>357</v>
      </c>
      <c r="C1432" t="s">
        <v>18</v>
      </c>
      <c r="D1432" t="s">
        <v>58</v>
      </c>
      <c r="E1432" t="s">
        <v>58</v>
      </c>
      <c r="F1432" t="s">
        <v>392</v>
      </c>
      <c r="G1432">
        <v>604</v>
      </c>
      <c r="H1432" t="s">
        <v>362</v>
      </c>
      <c r="I1432" s="37" t="s">
        <v>751</v>
      </c>
      <c r="J1432" s="38" t="s">
        <v>1309</v>
      </c>
      <c r="K1432" s="38" t="s">
        <v>832</v>
      </c>
      <c r="L1432" s="38" t="s">
        <v>1254</v>
      </c>
      <c r="M1432" s="38" t="s">
        <v>838</v>
      </c>
    </row>
    <row r="1433" spans="1:13" hidden="1" x14ac:dyDescent="0.35">
      <c r="A1433" s="45">
        <v>46053</v>
      </c>
      <c r="B1433" t="s">
        <v>357</v>
      </c>
      <c r="C1433" t="s">
        <v>48</v>
      </c>
      <c r="D1433" t="s">
        <v>58</v>
      </c>
      <c r="E1433" t="s">
        <v>58</v>
      </c>
      <c r="F1433" t="s">
        <v>392</v>
      </c>
      <c r="G1433">
        <v>604</v>
      </c>
      <c r="H1433" t="s">
        <v>362</v>
      </c>
      <c r="I1433" s="38" t="s">
        <v>885</v>
      </c>
      <c r="J1433" t="s">
        <v>1073</v>
      </c>
      <c r="K1433" t="s">
        <v>1143</v>
      </c>
      <c r="L1433" t="s">
        <v>1310</v>
      </c>
      <c r="M1433" t="s">
        <v>422</v>
      </c>
    </row>
    <row r="1434" spans="1:13" hidden="1" x14ac:dyDescent="0.35">
      <c r="A1434" s="45">
        <v>46053</v>
      </c>
      <c r="B1434" t="s">
        <v>357</v>
      </c>
      <c r="C1434" t="s">
        <v>46</v>
      </c>
      <c r="D1434" t="s">
        <v>58</v>
      </c>
      <c r="E1434" t="s">
        <v>58</v>
      </c>
      <c r="F1434" t="s">
        <v>392</v>
      </c>
      <c r="G1434">
        <v>605</v>
      </c>
      <c r="H1434" t="s">
        <v>363</v>
      </c>
      <c r="I1434" s="38" t="s">
        <v>1311</v>
      </c>
      <c r="J1434" t="s">
        <v>1121</v>
      </c>
      <c r="K1434" t="s">
        <v>1312</v>
      </c>
      <c r="L1434" t="s">
        <v>751</v>
      </c>
      <c r="M1434" t="s">
        <v>654</v>
      </c>
    </row>
    <row r="1435" spans="1:13" hidden="1" x14ac:dyDescent="0.35">
      <c r="A1435" s="45">
        <v>46053</v>
      </c>
      <c r="B1435" t="s">
        <v>357</v>
      </c>
      <c r="C1435" t="s">
        <v>47</v>
      </c>
      <c r="D1435" t="s">
        <v>58</v>
      </c>
      <c r="E1435" t="s">
        <v>58</v>
      </c>
      <c r="F1435" t="s">
        <v>392</v>
      </c>
      <c r="G1435">
        <v>605</v>
      </c>
      <c r="H1435" t="s">
        <v>363</v>
      </c>
      <c r="I1435" s="38" t="s">
        <v>752</v>
      </c>
      <c r="J1435" s="38" t="s">
        <v>1313</v>
      </c>
      <c r="K1435" t="s">
        <v>1298</v>
      </c>
      <c r="L1435" t="s">
        <v>1314</v>
      </c>
      <c r="M1435" s="38" t="s">
        <v>422</v>
      </c>
    </row>
    <row r="1436" spans="1:13" hidden="1" x14ac:dyDescent="0.35">
      <c r="A1436" s="45">
        <v>46053</v>
      </c>
      <c r="B1436" t="s">
        <v>357</v>
      </c>
      <c r="C1436" t="s">
        <v>402</v>
      </c>
      <c r="D1436" t="s">
        <v>58</v>
      </c>
      <c r="E1436" t="s">
        <v>58</v>
      </c>
      <c r="F1436" t="s">
        <v>392</v>
      </c>
      <c r="G1436">
        <v>605</v>
      </c>
      <c r="H1436" t="s">
        <v>363</v>
      </c>
      <c r="I1436" s="38" t="s">
        <v>1217</v>
      </c>
      <c r="J1436" t="s">
        <v>1315</v>
      </c>
      <c r="K1436" t="s">
        <v>422</v>
      </c>
      <c r="L1436" t="s">
        <v>1088</v>
      </c>
      <c r="M1436" s="38" t="s">
        <v>444</v>
      </c>
    </row>
    <row r="1437" spans="1:13" hidden="1" x14ac:dyDescent="0.35">
      <c r="A1437" s="45">
        <v>46053</v>
      </c>
      <c r="B1437" t="s">
        <v>357</v>
      </c>
      <c r="C1437" t="s">
        <v>26</v>
      </c>
      <c r="D1437" t="s">
        <v>58</v>
      </c>
      <c r="E1437" t="s">
        <v>58</v>
      </c>
      <c r="F1437" t="s">
        <v>392</v>
      </c>
      <c r="G1437">
        <v>605</v>
      </c>
      <c r="H1437" t="s">
        <v>363</v>
      </c>
      <c r="I1437" s="38" t="s">
        <v>1295</v>
      </c>
      <c r="J1437" s="38" t="s">
        <v>1316</v>
      </c>
      <c r="K1437" s="38" t="s">
        <v>422</v>
      </c>
      <c r="L1437" s="38" t="s">
        <v>422</v>
      </c>
      <c r="M1437" s="38" t="s">
        <v>422</v>
      </c>
    </row>
    <row r="1438" spans="1:13" hidden="1" x14ac:dyDescent="0.35">
      <c r="A1438" s="45">
        <v>46053</v>
      </c>
      <c r="B1438" t="s">
        <v>357</v>
      </c>
      <c r="C1438" t="s">
        <v>42</v>
      </c>
      <c r="D1438" t="s">
        <v>58</v>
      </c>
      <c r="E1438" t="s">
        <v>58</v>
      </c>
      <c r="F1438" t="s">
        <v>392</v>
      </c>
      <c r="G1438">
        <v>605</v>
      </c>
      <c r="H1438" t="s">
        <v>363</v>
      </c>
      <c r="I1438" s="38" t="s">
        <v>1086</v>
      </c>
      <c r="J1438" s="38" t="s">
        <v>953</v>
      </c>
      <c r="K1438" t="s">
        <v>1245</v>
      </c>
      <c r="L1438" t="s">
        <v>1317</v>
      </c>
      <c r="M1438" t="s">
        <v>422</v>
      </c>
    </row>
    <row r="1439" spans="1:13" hidden="1" x14ac:dyDescent="0.35">
      <c r="A1439" s="45">
        <v>46053</v>
      </c>
      <c r="B1439" t="s">
        <v>357</v>
      </c>
      <c r="C1439" t="s">
        <v>18</v>
      </c>
      <c r="D1439" t="s">
        <v>58</v>
      </c>
      <c r="E1439" t="s">
        <v>58</v>
      </c>
      <c r="F1439" t="s">
        <v>392</v>
      </c>
      <c r="G1439">
        <v>605</v>
      </c>
      <c r="H1439" t="s">
        <v>363</v>
      </c>
      <c r="I1439" t="s">
        <v>1318</v>
      </c>
      <c r="J1439" t="s">
        <v>1319</v>
      </c>
      <c r="K1439" t="s">
        <v>1234</v>
      </c>
      <c r="L1439" t="s">
        <v>1320</v>
      </c>
      <c r="M1439" t="s">
        <v>977</v>
      </c>
    </row>
    <row r="1440" spans="1:13" hidden="1" x14ac:dyDescent="0.35">
      <c r="A1440" s="45">
        <v>46053</v>
      </c>
      <c r="B1440" t="s">
        <v>357</v>
      </c>
      <c r="C1440" t="s">
        <v>48</v>
      </c>
      <c r="D1440" t="s">
        <v>58</v>
      </c>
      <c r="E1440" t="s">
        <v>58</v>
      </c>
      <c r="F1440" t="s">
        <v>392</v>
      </c>
      <c r="G1440">
        <v>605</v>
      </c>
      <c r="H1440" t="s">
        <v>363</v>
      </c>
      <c r="I1440" t="s">
        <v>1282</v>
      </c>
      <c r="J1440" t="s">
        <v>1321</v>
      </c>
      <c r="K1440" t="s">
        <v>1029</v>
      </c>
      <c r="L1440" t="s">
        <v>948</v>
      </c>
      <c r="M1440" t="s">
        <v>422</v>
      </c>
    </row>
    <row r="1441" spans="1:13" hidden="1" x14ac:dyDescent="0.35">
      <c r="A1441" s="45">
        <v>46053</v>
      </c>
      <c r="B1441" t="s">
        <v>357</v>
      </c>
      <c r="C1441" t="s">
        <v>46</v>
      </c>
      <c r="D1441" t="s">
        <v>58</v>
      </c>
      <c r="E1441" t="s">
        <v>58</v>
      </c>
      <c r="F1441" t="s">
        <v>392</v>
      </c>
      <c r="G1441">
        <v>606</v>
      </c>
      <c r="H1441" t="s">
        <v>364</v>
      </c>
      <c r="I1441" t="s">
        <v>721</v>
      </c>
      <c r="J1441" t="s">
        <v>652</v>
      </c>
      <c r="K1441" t="s">
        <v>639</v>
      </c>
      <c r="L1441" t="s">
        <v>844</v>
      </c>
      <c r="M1441" t="s">
        <v>565</v>
      </c>
    </row>
    <row r="1442" spans="1:13" hidden="1" x14ac:dyDescent="0.35">
      <c r="A1442" s="45">
        <v>46053</v>
      </c>
      <c r="B1442" t="s">
        <v>357</v>
      </c>
      <c r="C1442" t="s">
        <v>47</v>
      </c>
      <c r="D1442" t="s">
        <v>58</v>
      </c>
      <c r="E1442" t="s">
        <v>58</v>
      </c>
      <c r="F1442" t="s">
        <v>392</v>
      </c>
      <c r="G1442">
        <v>606</v>
      </c>
      <c r="H1442" t="s">
        <v>364</v>
      </c>
      <c r="I1442" t="s">
        <v>847</v>
      </c>
      <c r="J1442" t="s">
        <v>1140</v>
      </c>
      <c r="K1442" t="s">
        <v>422</v>
      </c>
      <c r="L1442" t="s">
        <v>422</v>
      </c>
      <c r="M1442" t="s">
        <v>444</v>
      </c>
    </row>
    <row r="1443" spans="1:13" hidden="1" x14ac:dyDescent="0.35">
      <c r="A1443" s="45">
        <v>46053</v>
      </c>
      <c r="B1443" t="s">
        <v>357</v>
      </c>
      <c r="C1443" t="s">
        <v>402</v>
      </c>
      <c r="D1443" t="s">
        <v>58</v>
      </c>
      <c r="E1443" t="s">
        <v>58</v>
      </c>
      <c r="F1443" t="s">
        <v>392</v>
      </c>
      <c r="G1443">
        <v>606</v>
      </c>
      <c r="H1443" t="s">
        <v>364</v>
      </c>
      <c r="I1443" t="s">
        <v>644</v>
      </c>
      <c r="J1443" t="s">
        <v>877</v>
      </c>
      <c r="K1443" t="s">
        <v>444</v>
      </c>
      <c r="L1443" t="s">
        <v>422</v>
      </c>
      <c r="M1443" t="s">
        <v>444</v>
      </c>
    </row>
    <row r="1444" spans="1:13" hidden="1" x14ac:dyDescent="0.35">
      <c r="A1444" s="45">
        <v>46053</v>
      </c>
      <c r="B1444" t="s">
        <v>357</v>
      </c>
      <c r="C1444" t="s">
        <v>26</v>
      </c>
      <c r="D1444" t="s">
        <v>58</v>
      </c>
      <c r="E1444" t="s">
        <v>58</v>
      </c>
      <c r="F1444" t="s">
        <v>392</v>
      </c>
      <c r="G1444">
        <v>606</v>
      </c>
      <c r="H1444" t="s">
        <v>364</v>
      </c>
      <c r="I1444" t="s">
        <v>565</v>
      </c>
      <c r="J1444" t="s">
        <v>698</v>
      </c>
      <c r="K1444" t="s">
        <v>444</v>
      </c>
      <c r="L1444" t="s">
        <v>422</v>
      </c>
      <c r="M1444" t="s">
        <v>444</v>
      </c>
    </row>
    <row r="1445" spans="1:13" hidden="1" x14ac:dyDescent="0.35">
      <c r="A1445" s="45">
        <v>46053</v>
      </c>
      <c r="B1445" t="s">
        <v>357</v>
      </c>
      <c r="C1445" t="s">
        <v>42</v>
      </c>
      <c r="D1445" t="s">
        <v>58</v>
      </c>
      <c r="E1445" t="s">
        <v>58</v>
      </c>
      <c r="F1445" t="s">
        <v>392</v>
      </c>
      <c r="G1445">
        <v>606</v>
      </c>
      <c r="H1445" t="s">
        <v>364</v>
      </c>
      <c r="I1445" t="s">
        <v>1138</v>
      </c>
      <c r="J1445" t="s">
        <v>847</v>
      </c>
      <c r="K1445" t="s">
        <v>973</v>
      </c>
      <c r="L1445" t="s">
        <v>877</v>
      </c>
      <c r="M1445" t="s">
        <v>444</v>
      </c>
    </row>
    <row r="1446" spans="1:13" hidden="1" x14ac:dyDescent="0.35">
      <c r="A1446" s="45">
        <v>46053</v>
      </c>
      <c r="B1446" t="s">
        <v>357</v>
      </c>
      <c r="C1446" t="s">
        <v>18</v>
      </c>
      <c r="D1446" t="s">
        <v>58</v>
      </c>
      <c r="E1446" t="s">
        <v>58</v>
      </c>
      <c r="F1446" t="s">
        <v>392</v>
      </c>
      <c r="G1446">
        <v>606</v>
      </c>
      <c r="H1446" t="s">
        <v>364</v>
      </c>
      <c r="I1446" s="38" t="s">
        <v>721</v>
      </c>
      <c r="J1446" s="38" t="s">
        <v>721</v>
      </c>
      <c r="K1446" s="38" t="s">
        <v>1296</v>
      </c>
      <c r="L1446" t="s">
        <v>1138</v>
      </c>
      <c r="M1446" t="s">
        <v>641</v>
      </c>
    </row>
    <row r="1447" spans="1:13" hidden="1" x14ac:dyDescent="0.35">
      <c r="A1447" s="45">
        <v>46053</v>
      </c>
      <c r="B1447" t="s">
        <v>357</v>
      </c>
      <c r="C1447" t="s">
        <v>48</v>
      </c>
      <c r="D1447" t="s">
        <v>58</v>
      </c>
      <c r="E1447" t="s">
        <v>58</v>
      </c>
      <c r="F1447" t="s">
        <v>392</v>
      </c>
      <c r="G1447">
        <v>606</v>
      </c>
      <c r="H1447" t="s">
        <v>364</v>
      </c>
      <c r="I1447" t="s">
        <v>1091</v>
      </c>
      <c r="J1447" t="s">
        <v>1091</v>
      </c>
      <c r="K1447" t="s">
        <v>422</v>
      </c>
      <c r="L1447" t="s">
        <v>904</v>
      </c>
      <c r="M1447" t="s">
        <v>444</v>
      </c>
    </row>
    <row r="1448" spans="1:13" hidden="1" x14ac:dyDescent="0.35">
      <c r="A1448" s="45">
        <v>46053</v>
      </c>
      <c r="B1448" t="s">
        <v>357</v>
      </c>
      <c r="C1448" t="s">
        <v>46</v>
      </c>
      <c r="D1448" t="s">
        <v>58</v>
      </c>
      <c r="E1448" t="s">
        <v>58</v>
      </c>
      <c r="F1448" t="s">
        <v>392</v>
      </c>
      <c r="G1448">
        <v>607</v>
      </c>
      <c r="H1448" t="s">
        <v>365</v>
      </c>
      <c r="I1448" t="s">
        <v>496</v>
      </c>
      <c r="J1448" t="s">
        <v>443</v>
      </c>
      <c r="K1448" t="s">
        <v>565</v>
      </c>
      <c r="L1448" t="s">
        <v>571</v>
      </c>
      <c r="M1448" t="s">
        <v>422</v>
      </c>
    </row>
    <row r="1449" spans="1:13" hidden="1" x14ac:dyDescent="0.35">
      <c r="A1449" s="45">
        <v>46053</v>
      </c>
      <c r="B1449" t="s">
        <v>357</v>
      </c>
      <c r="C1449" t="s">
        <v>47</v>
      </c>
      <c r="D1449" t="s">
        <v>58</v>
      </c>
      <c r="E1449" t="s">
        <v>58</v>
      </c>
      <c r="F1449" t="s">
        <v>392</v>
      </c>
      <c r="G1449">
        <v>607</v>
      </c>
      <c r="H1449" t="s">
        <v>365</v>
      </c>
      <c r="I1449" t="s">
        <v>443</v>
      </c>
      <c r="J1449" t="s">
        <v>441</v>
      </c>
      <c r="K1449" t="s">
        <v>422</v>
      </c>
      <c r="L1449" t="s">
        <v>422</v>
      </c>
      <c r="M1449" t="s">
        <v>444</v>
      </c>
    </row>
    <row r="1450" spans="1:13" hidden="1" x14ac:dyDescent="0.35">
      <c r="A1450" s="45">
        <v>46053</v>
      </c>
      <c r="B1450" t="s">
        <v>357</v>
      </c>
      <c r="C1450" t="s">
        <v>402</v>
      </c>
      <c r="D1450" t="s">
        <v>58</v>
      </c>
      <c r="E1450" t="s">
        <v>58</v>
      </c>
      <c r="F1450" t="s">
        <v>392</v>
      </c>
      <c r="G1450">
        <v>607</v>
      </c>
      <c r="H1450" t="s">
        <v>365</v>
      </c>
      <c r="I1450" t="s">
        <v>422</v>
      </c>
      <c r="J1450" t="s">
        <v>422</v>
      </c>
      <c r="K1450" t="s">
        <v>444</v>
      </c>
      <c r="L1450" t="s">
        <v>444</v>
      </c>
      <c r="M1450" t="s">
        <v>444</v>
      </c>
    </row>
    <row r="1451" spans="1:13" hidden="1" x14ac:dyDescent="0.35">
      <c r="A1451" s="45">
        <v>46053</v>
      </c>
      <c r="B1451" t="s">
        <v>357</v>
      </c>
      <c r="C1451" t="s">
        <v>26</v>
      </c>
      <c r="D1451" t="s">
        <v>58</v>
      </c>
      <c r="E1451" t="s">
        <v>58</v>
      </c>
      <c r="F1451" t="s">
        <v>392</v>
      </c>
      <c r="G1451">
        <v>607</v>
      </c>
      <c r="H1451" t="s">
        <v>365</v>
      </c>
      <c r="I1451" s="38" t="s">
        <v>422</v>
      </c>
      <c r="J1451" s="38" t="s">
        <v>422</v>
      </c>
      <c r="K1451" s="38" t="s">
        <v>444</v>
      </c>
      <c r="L1451" t="s">
        <v>444</v>
      </c>
      <c r="M1451" s="38" t="s">
        <v>444</v>
      </c>
    </row>
    <row r="1452" spans="1:13" hidden="1" x14ac:dyDescent="0.35">
      <c r="A1452" s="45">
        <v>46053</v>
      </c>
      <c r="B1452" t="s">
        <v>357</v>
      </c>
      <c r="C1452" t="s">
        <v>42</v>
      </c>
      <c r="D1452" t="s">
        <v>58</v>
      </c>
      <c r="E1452" t="s">
        <v>58</v>
      </c>
      <c r="F1452" t="s">
        <v>392</v>
      </c>
      <c r="G1452">
        <v>607</v>
      </c>
      <c r="H1452" t="s">
        <v>365</v>
      </c>
      <c r="I1452" t="s">
        <v>497</v>
      </c>
      <c r="J1452" t="s">
        <v>438</v>
      </c>
      <c r="K1452" t="s">
        <v>422</v>
      </c>
      <c r="L1452" t="s">
        <v>597</v>
      </c>
      <c r="M1452" t="s">
        <v>444</v>
      </c>
    </row>
    <row r="1453" spans="1:13" hidden="1" x14ac:dyDescent="0.35">
      <c r="A1453" s="45">
        <v>46053</v>
      </c>
      <c r="B1453" t="s">
        <v>357</v>
      </c>
      <c r="C1453" t="s">
        <v>18</v>
      </c>
      <c r="D1453" t="s">
        <v>58</v>
      </c>
      <c r="E1453" t="s">
        <v>58</v>
      </c>
      <c r="F1453" t="s">
        <v>392</v>
      </c>
      <c r="G1453">
        <v>607</v>
      </c>
      <c r="H1453" t="s">
        <v>365</v>
      </c>
      <c r="I1453" s="38" t="s">
        <v>496</v>
      </c>
      <c r="J1453" s="38" t="s">
        <v>443</v>
      </c>
      <c r="K1453" s="38" t="s">
        <v>641</v>
      </c>
      <c r="L1453" s="38" t="s">
        <v>644</v>
      </c>
      <c r="M1453" t="s">
        <v>422</v>
      </c>
    </row>
    <row r="1454" spans="1:13" hidden="1" x14ac:dyDescent="0.35">
      <c r="A1454" s="45">
        <v>46053</v>
      </c>
      <c r="B1454" t="s">
        <v>357</v>
      </c>
      <c r="C1454" t="s">
        <v>48</v>
      </c>
      <c r="D1454" t="s">
        <v>58</v>
      </c>
      <c r="E1454" t="s">
        <v>58</v>
      </c>
      <c r="F1454" t="s">
        <v>392</v>
      </c>
      <c r="G1454">
        <v>607</v>
      </c>
      <c r="H1454" t="s">
        <v>365</v>
      </c>
      <c r="I1454" s="38" t="s">
        <v>441</v>
      </c>
      <c r="J1454" t="s">
        <v>441</v>
      </c>
      <c r="K1454" t="s">
        <v>422</v>
      </c>
      <c r="L1454" t="s">
        <v>422</v>
      </c>
      <c r="M1454" t="s">
        <v>444</v>
      </c>
    </row>
    <row r="1455" spans="1:13" hidden="1" x14ac:dyDescent="0.35">
      <c r="A1455" s="45">
        <v>46053</v>
      </c>
      <c r="B1455" t="s">
        <v>357</v>
      </c>
      <c r="C1455" t="s">
        <v>46</v>
      </c>
      <c r="D1455" t="s">
        <v>58</v>
      </c>
      <c r="E1455" t="s">
        <v>58</v>
      </c>
      <c r="F1455" t="s">
        <v>392</v>
      </c>
      <c r="G1455">
        <v>608</v>
      </c>
      <c r="H1455" t="s">
        <v>366</v>
      </c>
      <c r="I1455" t="s">
        <v>445</v>
      </c>
      <c r="J1455" t="s">
        <v>814</v>
      </c>
      <c r="K1455" t="s">
        <v>644</v>
      </c>
      <c r="L1455" t="s">
        <v>496</v>
      </c>
      <c r="M1455" t="s">
        <v>422</v>
      </c>
    </row>
    <row r="1456" spans="1:13" hidden="1" x14ac:dyDescent="0.35">
      <c r="A1456" s="45">
        <v>46053</v>
      </c>
      <c r="B1456" t="s">
        <v>357</v>
      </c>
      <c r="C1456" t="s">
        <v>47</v>
      </c>
      <c r="D1456" t="s">
        <v>58</v>
      </c>
      <c r="E1456" t="s">
        <v>58</v>
      </c>
      <c r="F1456" t="s">
        <v>392</v>
      </c>
      <c r="G1456">
        <v>608</v>
      </c>
      <c r="H1456" t="s">
        <v>366</v>
      </c>
      <c r="I1456" t="s">
        <v>422</v>
      </c>
      <c r="J1456" t="s">
        <v>439</v>
      </c>
      <c r="K1456" t="s">
        <v>444</v>
      </c>
      <c r="L1456" t="s">
        <v>444</v>
      </c>
      <c r="M1456" t="s">
        <v>444</v>
      </c>
    </row>
    <row r="1457" spans="1:13" hidden="1" x14ac:dyDescent="0.35">
      <c r="A1457" s="45">
        <v>46053</v>
      </c>
      <c r="B1457" t="s">
        <v>357</v>
      </c>
      <c r="C1457" t="s">
        <v>402</v>
      </c>
      <c r="D1457" t="s">
        <v>58</v>
      </c>
      <c r="E1457" t="s">
        <v>58</v>
      </c>
      <c r="F1457" t="s">
        <v>392</v>
      </c>
      <c r="G1457">
        <v>608</v>
      </c>
      <c r="H1457" t="s">
        <v>366</v>
      </c>
      <c r="I1457" s="38" t="s">
        <v>422</v>
      </c>
      <c r="J1457" t="s">
        <v>422</v>
      </c>
      <c r="K1457" t="s">
        <v>422</v>
      </c>
      <c r="L1457" t="s">
        <v>422</v>
      </c>
      <c r="M1457" t="s">
        <v>444</v>
      </c>
    </row>
    <row r="1458" spans="1:13" hidden="1" x14ac:dyDescent="0.35">
      <c r="A1458" s="45">
        <v>46053</v>
      </c>
      <c r="B1458" t="s">
        <v>357</v>
      </c>
      <c r="C1458" t="s">
        <v>26</v>
      </c>
      <c r="D1458" t="s">
        <v>58</v>
      </c>
      <c r="E1458" t="s">
        <v>58</v>
      </c>
      <c r="F1458" t="s">
        <v>392</v>
      </c>
      <c r="G1458">
        <v>608</v>
      </c>
      <c r="H1458" t="s">
        <v>366</v>
      </c>
      <c r="I1458" s="38" t="s">
        <v>422</v>
      </c>
      <c r="J1458" s="38" t="s">
        <v>422</v>
      </c>
      <c r="K1458" s="38" t="s">
        <v>444</v>
      </c>
      <c r="L1458" s="37" t="s">
        <v>444</v>
      </c>
      <c r="M1458" t="s">
        <v>422</v>
      </c>
    </row>
    <row r="1459" spans="1:13" hidden="1" x14ac:dyDescent="0.35">
      <c r="A1459" s="45">
        <v>46053</v>
      </c>
      <c r="B1459" t="s">
        <v>357</v>
      </c>
      <c r="C1459" t="s">
        <v>42</v>
      </c>
      <c r="D1459" t="s">
        <v>58</v>
      </c>
      <c r="E1459" t="s">
        <v>58</v>
      </c>
      <c r="F1459" t="s">
        <v>392</v>
      </c>
      <c r="G1459">
        <v>608</v>
      </c>
      <c r="H1459" t="s">
        <v>366</v>
      </c>
      <c r="I1459" s="38" t="s">
        <v>445</v>
      </c>
      <c r="J1459" s="38" t="s">
        <v>422</v>
      </c>
      <c r="K1459" t="s">
        <v>422</v>
      </c>
      <c r="L1459" t="s">
        <v>422</v>
      </c>
      <c r="M1459" t="s">
        <v>444</v>
      </c>
    </row>
    <row r="1460" spans="1:13" hidden="1" x14ac:dyDescent="0.35">
      <c r="A1460" s="45">
        <v>46053</v>
      </c>
      <c r="B1460" t="s">
        <v>357</v>
      </c>
      <c r="C1460" t="s">
        <v>18</v>
      </c>
      <c r="D1460" t="s">
        <v>58</v>
      </c>
      <c r="E1460" t="s">
        <v>58</v>
      </c>
      <c r="F1460" t="s">
        <v>392</v>
      </c>
      <c r="G1460">
        <v>608</v>
      </c>
      <c r="H1460" t="s">
        <v>366</v>
      </c>
      <c r="I1460" s="37" t="s">
        <v>445</v>
      </c>
      <c r="J1460" s="38" t="s">
        <v>814</v>
      </c>
      <c r="K1460" s="38" t="s">
        <v>687</v>
      </c>
      <c r="L1460" s="37" t="s">
        <v>497</v>
      </c>
      <c r="M1460" s="37" t="s">
        <v>422</v>
      </c>
    </row>
    <row r="1461" spans="1:13" hidden="1" x14ac:dyDescent="0.35">
      <c r="A1461" s="45">
        <v>46053</v>
      </c>
      <c r="B1461" t="s">
        <v>357</v>
      </c>
      <c r="C1461" t="s">
        <v>48</v>
      </c>
      <c r="D1461" t="s">
        <v>58</v>
      </c>
      <c r="E1461" t="s">
        <v>58</v>
      </c>
      <c r="F1461" t="s">
        <v>392</v>
      </c>
      <c r="G1461">
        <v>608</v>
      </c>
      <c r="H1461" t="s">
        <v>366</v>
      </c>
      <c r="I1461" s="38" t="s">
        <v>422</v>
      </c>
      <c r="J1461" s="38" t="s">
        <v>422</v>
      </c>
      <c r="K1461" t="s">
        <v>422</v>
      </c>
      <c r="L1461" t="s">
        <v>422</v>
      </c>
      <c r="M1461" t="s">
        <v>444</v>
      </c>
    </row>
    <row r="1462" spans="1:13" hidden="1" x14ac:dyDescent="0.35">
      <c r="A1462" s="45">
        <v>46053</v>
      </c>
      <c r="B1462" t="s">
        <v>357</v>
      </c>
      <c r="C1462" t="s">
        <v>46</v>
      </c>
      <c r="D1462" t="s">
        <v>58</v>
      </c>
      <c r="E1462" t="s">
        <v>58</v>
      </c>
      <c r="F1462" t="s">
        <v>392</v>
      </c>
      <c r="G1462">
        <v>609</v>
      </c>
      <c r="H1462" t="s">
        <v>26</v>
      </c>
      <c r="I1462" t="s">
        <v>641</v>
      </c>
      <c r="J1462" t="s">
        <v>443</v>
      </c>
      <c r="K1462" t="s">
        <v>571</v>
      </c>
      <c r="L1462" t="s">
        <v>574</v>
      </c>
      <c r="M1462" t="s">
        <v>1322</v>
      </c>
    </row>
    <row r="1463" spans="1:13" hidden="1" x14ac:dyDescent="0.35">
      <c r="A1463" s="45">
        <v>46053</v>
      </c>
      <c r="B1463" t="s">
        <v>357</v>
      </c>
      <c r="C1463" t="s">
        <v>47</v>
      </c>
      <c r="D1463" t="s">
        <v>58</v>
      </c>
      <c r="E1463" t="s">
        <v>58</v>
      </c>
      <c r="F1463" t="s">
        <v>392</v>
      </c>
      <c r="G1463">
        <v>609</v>
      </c>
      <c r="H1463" t="s">
        <v>26</v>
      </c>
      <c r="I1463" t="s">
        <v>443</v>
      </c>
      <c r="J1463" t="s">
        <v>422</v>
      </c>
      <c r="K1463" t="s">
        <v>422</v>
      </c>
      <c r="L1463" t="s">
        <v>444</v>
      </c>
      <c r="M1463" t="s">
        <v>422</v>
      </c>
    </row>
    <row r="1464" spans="1:13" hidden="1" x14ac:dyDescent="0.35">
      <c r="A1464" s="45">
        <v>46053</v>
      </c>
      <c r="B1464" t="s">
        <v>357</v>
      </c>
      <c r="C1464" t="s">
        <v>402</v>
      </c>
      <c r="D1464" t="s">
        <v>58</v>
      </c>
      <c r="E1464" t="s">
        <v>58</v>
      </c>
      <c r="F1464" t="s">
        <v>392</v>
      </c>
      <c r="G1464">
        <v>609</v>
      </c>
      <c r="H1464" t="s">
        <v>26</v>
      </c>
      <c r="I1464" s="38" t="s">
        <v>422</v>
      </c>
      <c r="J1464" s="38" t="s">
        <v>422</v>
      </c>
      <c r="K1464" t="s">
        <v>444</v>
      </c>
      <c r="L1464" s="38" t="s">
        <v>444</v>
      </c>
      <c r="M1464" t="s">
        <v>422</v>
      </c>
    </row>
    <row r="1465" spans="1:13" hidden="1" x14ac:dyDescent="0.35">
      <c r="A1465" s="45">
        <v>46053</v>
      </c>
      <c r="B1465" t="s">
        <v>357</v>
      </c>
      <c r="C1465" t="s">
        <v>26</v>
      </c>
      <c r="D1465" t="s">
        <v>58</v>
      </c>
      <c r="E1465" t="s">
        <v>58</v>
      </c>
      <c r="F1465" t="s">
        <v>392</v>
      </c>
      <c r="G1465">
        <v>609</v>
      </c>
      <c r="H1465" t="s">
        <v>26</v>
      </c>
      <c r="I1465" s="38" t="s">
        <v>1211</v>
      </c>
      <c r="J1465" s="38" t="s">
        <v>881</v>
      </c>
      <c r="K1465" s="38" t="s">
        <v>422</v>
      </c>
      <c r="L1465" s="38" t="s">
        <v>422</v>
      </c>
      <c r="M1465" s="38" t="s">
        <v>1323</v>
      </c>
    </row>
    <row r="1466" spans="1:13" hidden="1" x14ac:dyDescent="0.35">
      <c r="A1466" s="45">
        <v>46053</v>
      </c>
      <c r="B1466" t="s">
        <v>357</v>
      </c>
      <c r="C1466" t="s">
        <v>42</v>
      </c>
      <c r="D1466" t="s">
        <v>58</v>
      </c>
      <c r="E1466" t="s">
        <v>58</v>
      </c>
      <c r="F1466" t="s">
        <v>392</v>
      </c>
      <c r="G1466">
        <v>609</v>
      </c>
      <c r="H1466" t="s">
        <v>26</v>
      </c>
      <c r="I1466" s="38" t="s">
        <v>443</v>
      </c>
      <c r="J1466" s="38" t="s">
        <v>596</v>
      </c>
      <c r="K1466" t="s">
        <v>422</v>
      </c>
      <c r="L1466" t="s">
        <v>422</v>
      </c>
      <c r="M1466" t="s">
        <v>1288</v>
      </c>
    </row>
    <row r="1467" spans="1:13" hidden="1" x14ac:dyDescent="0.35">
      <c r="A1467" s="45">
        <v>46053</v>
      </c>
      <c r="B1467" t="s">
        <v>357</v>
      </c>
      <c r="C1467" t="s">
        <v>18</v>
      </c>
      <c r="D1467" t="s">
        <v>58</v>
      </c>
      <c r="E1467" t="s">
        <v>58</v>
      </c>
      <c r="F1467" t="s">
        <v>392</v>
      </c>
      <c r="G1467">
        <v>609</v>
      </c>
      <c r="H1467" t="s">
        <v>26</v>
      </c>
      <c r="I1467" s="38" t="s">
        <v>571</v>
      </c>
      <c r="J1467" s="38" t="s">
        <v>438</v>
      </c>
      <c r="K1467" s="38" t="s">
        <v>644</v>
      </c>
      <c r="L1467" s="38" t="s">
        <v>631</v>
      </c>
      <c r="M1467" s="38" t="s">
        <v>1211</v>
      </c>
    </row>
    <row r="1468" spans="1:13" hidden="1" x14ac:dyDescent="0.35">
      <c r="A1468" s="45">
        <v>46053</v>
      </c>
      <c r="B1468" t="s">
        <v>357</v>
      </c>
      <c r="C1468" t="s">
        <v>48</v>
      </c>
      <c r="D1468" t="s">
        <v>58</v>
      </c>
      <c r="E1468" t="s">
        <v>58</v>
      </c>
      <c r="F1468" t="s">
        <v>392</v>
      </c>
      <c r="G1468">
        <v>609</v>
      </c>
      <c r="H1468" t="s">
        <v>26</v>
      </c>
      <c r="I1468" s="38" t="s">
        <v>441</v>
      </c>
      <c r="J1468" s="38" t="s">
        <v>422</v>
      </c>
      <c r="K1468" t="s">
        <v>444</v>
      </c>
      <c r="L1468" s="37" t="s">
        <v>422</v>
      </c>
      <c r="M1468" t="s">
        <v>1039</v>
      </c>
    </row>
    <row r="1469" spans="1:13" hidden="1" x14ac:dyDescent="0.35">
      <c r="A1469" s="45">
        <v>46053</v>
      </c>
      <c r="B1469" t="s">
        <v>357</v>
      </c>
      <c r="C1469" t="s">
        <v>46</v>
      </c>
      <c r="D1469" t="s">
        <v>58</v>
      </c>
      <c r="E1469" t="s">
        <v>58</v>
      </c>
      <c r="F1469" t="s">
        <v>392</v>
      </c>
      <c r="G1469">
        <v>999</v>
      </c>
      <c r="H1469" t="s">
        <v>27</v>
      </c>
      <c r="I1469" s="38" t="s">
        <v>456</v>
      </c>
      <c r="J1469" t="s">
        <v>457</v>
      </c>
      <c r="K1469" t="s">
        <v>458</v>
      </c>
      <c r="L1469" t="s">
        <v>459</v>
      </c>
      <c r="M1469" t="s">
        <v>460</v>
      </c>
    </row>
    <row r="1470" spans="1:13" hidden="1" x14ac:dyDescent="0.35">
      <c r="A1470" s="45">
        <v>46053</v>
      </c>
      <c r="B1470" t="s">
        <v>357</v>
      </c>
      <c r="C1470" t="s">
        <v>47</v>
      </c>
      <c r="D1470" t="s">
        <v>58</v>
      </c>
      <c r="E1470" t="s">
        <v>58</v>
      </c>
      <c r="F1470" t="s">
        <v>392</v>
      </c>
      <c r="G1470">
        <v>999</v>
      </c>
      <c r="H1470" t="s">
        <v>27</v>
      </c>
      <c r="I1470" t="s">
        <v>461</v>
      </c>
      <c r="J1470" t="s">
        <v>462</v>
      </c>
      <c r="K1470" t="s">
        <v>463</v>
      </c>
      <c r="L1470" t="s">
        <v>464</v>
      </c>
      <c r="M1470" t="s">
        <v>465</v>
      </c>
    </row>
    <row r="1471" spans="1:13" hidden="1" x14ac:dyDescent="0.35">
      <c r="A1471" s="45">
        <v>46053</v>
      </c>
      <c r="B1471" t="s">
        <v>357</v>
      </c>
      <c r="C1471" t="s">
        <v>402</v>
      </c>
      <c r="D1471" t="s">
        <v>58</v>
      </c>
      <c r="E1471" t="s">
        <v>58</v>
      </c>
      <c r="F1471" t="s">
        <v>392</v>
      </c>
      <c r="G1471">
        <v>999</v>
      </c>
      <c r="H1471" t="s">
        <v>27</v>
      </c>
      <c r="I1471" s="38" t="s">
        <v>466</v>
      </c>
      <c r="J1471" s="38" t="s">
        <v>467</v>
      </c>
      <c r="K1471" t="s">
        <v>468</v>
      </c>
      <c r="L1471" s="38" t="s">
        <v>469</v>
      </c>
      <c r="M1471" t="s">
        <v>422</v>
      </c>
    </row>
    <row r="1472" spans="1:13" hidden="1" x14ac:dyDescent="0.35">
      <c r="A1472" s="45">
        <v>46053</v>
      </c>
      <c r="B1472" t="s">
        <v>357</v>
      </c>
      <c r="C1472" t="s">
        <v>26</v>
      </c>
      <c r="D1472" t="s">
        <v>58</v>
      </c>
      <c r="E1472" t="s">
        <v>58</v>
      </c>
      <c r="F1472" t="s">
        <v>392</v>
      </c>
      <c r="G1472">
        <v>999</v>
      </c>
      <c r="H1472" t="s">
        <v>27</v>
      </c>
      <c r="I1472" s="38" t="s">
        <v>470</v>
      </c>
      <c r="J1472" s="38" t="s">
        <v>471</v>
      </c>
      <c r="K1472" s="38" t="s">
        <v>472</v>
      </c>
      <c r="L1472" s="38" t="s">
        <v>473</v>
      </c>
      <c r="M1472" s="37" t="s">
        <v>474</v>
      </c>
    </row>
    <row r="1473" spans="1:13" hidden="1" x14ac:dyDescent="0.35">
      <c r="A1473" s="45">
        <v>46053</v>
      </c>
      <c r="B1473" t="s">
        <v>357</v>
      </c>
      <c r="C1473" t="s">
        <v>42</v>
      </c>
      <c r="D1473" t="s">
        <v>58</v>
      </c>
      <c r="E1473" t="s">
        <v>58</v>
      </c>
      <c r="F1473" t="s">
        <v>392</v>
      </c>
      <c r="G1473">
        <v>999</v>
      </c>
      <c r="H1473" t="s">
        <v>27</v>
      </c>
      <c r="I1473" s="38" t="s">
        <v>475</v>
      </c>
      <c r="J1473" s="38" t="s">
        <v>476</v>
      </c>
      <c r="K1473" t="s">
        <v>477</v>
      </c>
      <c r="L1473" s="38" t="s">
        <v>478</v>
      </c>
      <c r="M1473" t="s">
        <v>479</v>
      </c>
    </row>
    <row r="1474" spans="1:13" hidden="1" x14ac:dyDescent="0.35">
      <c r="A1474" s="45">
        <v>46053</v>
      </c>
      <c r="B1474" t="s">
        <v>357</v>
      </c>
      <c r="C1474" t="s">
        <v>18</v>
      </c>
      <c r="D1474" t="s">
        <v>58</v>
      </c>
      <c r="E1474" t="s">
        <v>58</v>
      </c>
      <c r="F1474" t="s">
        <v>392</v>
      </c>
      <c r="G1474">
        <v>999</v>
      </c>
      <c r="H1474" t="s">
        <v>27</v>
      </c>
      <c r="I1474" s="38" t="s">
        <v>480</v>
      </c>
      <c r="J1474" s="38" t="s">
        <v>481</v>
      </c>
      <c r="K1474" s="38" t="s">
        <v>482</v>
      </c>
      <c r="L1474" s="38" t="s">
        <v>483</v>
      </c>
      <c r="M1474" s="38" t="s">
        <v>484</v>
      </c>
    </row>
    <row r="1475" spans="1:13" hidden="1" x14ac:dyDescent="0.35">
      <c r="A1475" s="45">
        <v>46053</v>
      </c>
      <c r="B1475" t="s">
        <v>357</v>
      </c>
      <c r="C1475" t="s">
        <v>48</v>
      </c>
      <c r="D1475" t="s">
        <v>58</v>
      </c>
      <c r="E1475" t="s">
        <v>58</v>
      </c>
      <c r="F1475" t="s">
        <v>392</v>
      </c>
      <c r="G1475">
        <v>999</v>
      </c>
      <c r="H1475" t="s">
        <v>27</v>
      </c>
      <c r="I1475" s="38" t="s">
        <v>485</v>
      </c>
      <c r="J1475" s="38" t="s">
        <v>486</v>
      </c>
      <c r="K1475" t="s">
        <v>487</v>
      </c>
      <c r="L1475" s="37" t="s">
        <v>488</v>
      </c>
      <c r="M1475" t="s">
        <v>473</v>
      </c>
    </row>
    <row r="1476" spans="1:13" hidden="1" x14ac:dyDescent="0.35">
      <c r="A1476" s="45">
        <v>46053</v>
      </c>
      <c r="B1476" t="s">
        <v>357</v>
      </c>
      <c r="C1476" t="s">
        <v>46</v>
      </c>
      <c r="D1476" t="s">
        <v>58</v>
      </c>
      <c r="E1476" t="s">
        <v>58</v>
      </c>
      <c r="F1476" t="s">
        <v>35</v>
      </c>
      <c r="G1476">
        <v>601</v>
      </c>
      <c r="H1476" t="s">
        <v>359</v>
      </c>
      <c r="I1476" s="38" t="s">
        <v>596</v>
      </c>
      <c r="J1476" s="38" t="s">
        <v>450</v>
      </c>
      <c r="K1476" t="s">
        <v>841</v>
      </c>
      <c r="L1476" t="s">
        <v>422</v>
      </c>
      <c r="M1476" t="s">
        <v>422</v>
      </c>
    </row>
    <row r="1477" spans="1:13" hidden="1" x14ac:dyDescent="0.35">
      <c r="A1477" s="45">
        <v>46053</v>
      </c>
      <c r="B1477" t="s">
        <v>357</v>
      </c>
      <c r="C1477" t="s">
        <v>47</v>
      </c>
      <c r="D1477" t="s">
        <v>58</v>
      </c>
      <c r="E1477" t="s">
        <v>58</v>
      </c>
      <c r="F1477" t="s">
        <v>35</v>
      </c>
      <c r="G1477">
        <v>601</v>
      </c>
      <c r="H1477" t="s">
        <v>359</v>
      </c>
      <c r="I1477" s="38" t="s">
        <v>444</v>
      </c>
      <c r="J1477" s="38" t="s">
        <v>444</v>
      </c>
      <c r="K1477" t="s">
        <v>444</v>
      </c>
      <c r="L1477" t="s">
        <v>444</v>
      </c>
      <c r="M1477" t="s">
        <v>444</v>
      </c>
    </row>
    <row r="1478" spans="1:13" hidden="1" x14ac:dyDescent="0.35">
      <c r="A1478" s="45">
        <v>46053</v>
      </c>
      <c r="B1478" t="s">
        <v>357</v>
      </c>
      <c r="C1478" t="s">
        <v>402</v>
      </c>
      <c r="D1478" t="s">
        <v>58</v>
      </c>
      <c r="E1478" t="s">
        <v>58</v>
      </c>
      <c r="F1478" t="s">
        <v>35</v>
      </c>
      <c r="G1478">
        <v>601</v>
      </c>
      <c r="H1478" t="s">
        <v>359</v>
      </c>
      <c r="I1478" s="38" t="s">
        <v>444</v>
      </c>
      <c r="J1478" s="38" t="s">
        <v>444</v>
      </c>
      <c r="K1478" t="s">
        <v>444</v>
      </c>
      <c r="L1478" s="38" t="s">
        <v>444</v>
      </c>
      <c r="M1478" t="s">
        <v>444</v>
      </c>
    </row>
    <row r="1479" spans="1:13" hidden="1" x14ac:dyDescent="0.35">
      <c r="A1479" s="45">
        <v>46053</v>
      </c>
      <c r="B1479" t="s">
        <v>357</v>
      </c>
      <c r="C1479" t="s">
        <v>26</v>
      </c>
      <c r="D1479" t="s">
        <v>58</v>
      </c>
      <c r="E1479" t="s">
        <v>58</v>
      </c>
      <c r="F1479" t="s">
        <v>35</v>
      </c>
      <c r="G1479">
        <v>601</v>
      </c>
      <c r="H1479" t="s">
        <v>359</v>
      </c>
      <c r="I1479" s="38" t="s">
        <v>444</v>
      </c>
      <c r="J1479" s="38" t="s">
        <v>444</v>
      </c>
      <c r="K1479" s="38" t="s">
        <v>444</v>
      </c>
      <c r="L1479" s="38" t="s">
        <v>444</v>
      </c>
      <c r="M1479" s="38" t="s">
        <v>444</v>
      </c>
    </row>
    <row r="1480" spans="1:13" hidden="1" x14ac:dyDescent="0.35">
      <c r="A1480" s="45">
        <v>46053</v>
      </c>
      <c r="B1480" t="s">
        <v>357</v>
      </c>
      <c r="C1480" t="s">
        <v>42</v>
      </c>
      <c r="D1480" t="s">
        <v>58</v>
      </c>
      <c r="E1480" t="s">
        <v>58</v>
      </c>
      <c r="F1480" t="s">
        <v>35</v>
      </c>
      <c r="G1480">
        <v>601</v>
      </c>
      <c r="H1480" t="s">
        <v>359</v>
      </c>
      <c r="I1480" s="38" t="s">
        <v>422</v>
      </c>
      <c r="J1480" s="38" t="s">
        <v>422</v>
      </c>
      <c r="K1480" t="s">
        <v>444</v>
      </c>
      <c r="L1480" s="38" t="s">
        <v>444</v>
      </c>
      <c r="M1480" t="s">
        <v>422</v>
      </c>
    </row>
    <row r="1481" spans="1:13" hidden="1" x14ac:dyDescent="0.35">
      <c r="A1481" s="45">
        <v>46053</v>
      </c>
      <c r="B1481" t="s">
        <v>357</v>
      </c>
      <c r="C1481" t="s">
        <v>18</v>
      </c>
      <c r="D1481" t="s">
        <v>58</v>
      </c>
      <c r="E1481" t="s">
        <v>58</v>
      </c>
      <c r="F1481" t="s">
        <v>35</v>
      </c>
      <c r="G1481">
        <v>601</v>
      </c>
      <c r="H1481" t="s">
        <v>359</v>
      </c>
      <c r="I1481" s="38" t="s">
        <v>814</v>
      </c>
      <c r="J1481" s="38" t="s">
        <v>450</v>
      </c>
      <c r="K1481" t="s">
        <v>860</v>
      </c>
      <c r="L1481" s="38" t="s">
        <v>422</v>
      </c>
      <c r="M1481" t="s">
        <v>598</v>
      </c>
    </row>
    <row r="1482" spans="1:13" hidden="1" x14ac:dyDescent="0.35">
      <c r="A1482" s="45">
        <v>46053</v>
      </c>
      <c r="B1482" t="s">
        <v>357</v>
      </c>
      <c r="C1482" t="s">
        <v>48</v>
      </c>
      <c r="D1482" t="s">
        <v>58</v>
      </c>
      <c r="E1482" t="s">
        <v>58</v>
      </c>
      <c r="F1482" t="s">
        <v>35</v>
      </c>
      <c r="G1482">
        <v>601</v>
      </c>
      <c r="H1482" t="s">
        <v>359</v>
      </c>
      <c r="I1482" s="38" t="s">
        <v>422</v>
      </c>
      <c r="J1482" s="38" t="s">
        <v>444</v>
      </c>
      <c r="K1482" t="s">
        <v>422</v>
      </c>
      <c r="L1482" t="s">
        <v>444</v>
      </c>
      <c r="M1482" t="s">
        <v>444</v>
      </c>
    </row>
    <row r="1483" spans="1:13" hidden="1" x14ac:dyDescent="0.35">
      <c r="A1483" s="45">
        <v>46053</v>
      </c>
      <c r="B1483" t="s">
        <v>357</v>
      </c>
      <c r="C1483" t="s">
        <v>46</v>
      </c>
      <c r="D1483" t="s">
        <v>58</v>
      </c>
      <c r="E1483" t="s">
        <v>58</v>
      </c>
      <c r="F1483" t="s">
        <v>35</v>
      </c>
      <c r="G1483">
        <v>602</v>
      </c>
      <c r="H1483" t="s">
        <v>360</v>
      </c>
      <c r="I1483" t="s">
        <v>782</v>
      </c>
      <c r="J1483" t="s">
        <v>813</v>
      </c>
      <c r="K1483" t="s">
        <v>1324</v>
      </c>
      <c r="L1483" t="s">
        <v>698</v>
      </c>
      <c r="M1483" t="s">
        <v>422</v>
      </c>
    </row>
    <row r="1484" spans="1:13" hidden="1" x14ac:dyDescent="0.35">
      <c r="A1484" s="45">
        <v>46053</v>
      </c>
      <c r="B1484" t="s">
        <v>357</v>
      </c>
      <c r="C1484" t="s">
        <v>47</v>
      </c>
      <c r="D1484" t="s">
        <v>58</v>
      </c>
      <c r="E1484" t="s">
        <v>58</v>
      </c>
      <c r="F1484" t="s">
        <v>35</v>
      </c>
      <c r="G1484">
        <v>602</v>
      </c>
      <c r="H1484" t="s">
        <v>360</v>
      </c>
      <c r="I1484" t="s">
        <v>422</v>
      </c>
      <c r="J1484" t="s">
        <v>422</v>
      </c>
      <c r="K1484" t="s">
        <v>422</v>
      </c>
      <c r="L1484" t="s">
        <v>444</v>
      </c>
      <c r="M1484" t="s">
        <v>444</v>
      </c>
    </row>
    <row r="1485" spans="1:13" hidden="1" x14ac:dyDescent="0.35">
      <c r="A1485" s="45">
        <v>46053</v>
      </c>
      <c r="B1485" t="s">
        <v>357</v>
      </c>
      <c r="C1485" t="s">
        <v>402</v>
      </c>
      <c r="D1485" t="s">
        <v>58</v>
      </c>
      <c r="E1485" t="s">
        <v>58</v>
      </c>
      <c r="F1485" t="s">
        <v>35</v>
      </c>
      <c r="G1485">
        <v>602</v>
      </c>
      <c r="H1485" t="s">
        <v>360</v>
      </c>
      <c r="I1485" s="38" t="s">
        <v>422</v>
      </c>
      <c r="J1485" s="38" t="s">
        <v>422</v>
      </c>
      <c r="K1485" t="s">
        <v>422</v>
      </c>
      <c r="L1485" s="38" t="s">
        <v>444</v>
      </c>
      <c r="M1485" t="s">
        <v>444</v>
      </c>
    </row>
    <row r="1486" spans="1:13" hidden="1" x14ac:dyDescent="0.35">
      <c r="A1486" s="45">
        <v>46053</v>
      </c>
      <c r="B1486" t="s">
        <v>357</v>
      </c>
      <c r="C1486" t="s">
        <v>26</v>
      </c>
      <c r="D1486" t="s">
        <v>58</v>
      </c>
      <c r="E1486" t="s">
        <v>58</v>
      </c>
      <c r="F1486" t="s">
        <v>35</v>
      </c>
      <c r="G1486">
        <v>602</v>
      </c>
      <c r="H1486" t="s">
        <v>360</v>
      </c>
      <c r="I1486" s="38" t="s">
        <v>422</v>
      </c>
      <c r="J1486" s="37" t="s">
        <v>444</v>
      </c>
      <c r="K1486" t="s">
        <v>422</v>
      </c>
      <c r="L1486" s="38" t="s">
        <v>444</v>
      </c>
      <c r="M1486" t="s">
        <v>444</v>
      </c>
    </row>
    <row r="1487" spans="1:13" hidden="1" x14ac:dyDescent="0.35">
      <c r="A1487" s="45">
        <v>46053</v>
      </c>
      <c r="B1487" t="s">
        <v>357</v>
      </c>
      <c r="C1487" t="s">
        <v>42</v>
      </c>
      <c r="D1487" t="s">
        <v>58</v>
      </c>
      <c r="E1487" t="s">
        <v>58</v>
      </c>
      <c r="F1487" t="s">
        <v>35</v>
      </c>
      <c r="G1487">
        <v>602</v>
      </c>
      <c r="H1487" t="s">
        <v>360</v>
      </c>
      <c r="I1487" s="38" t="s">
        <v>631</v>
      </c>
      <c r="J1487" s="38" t="s">
        <v>496</v>
      </c>
      <c r="K1487" t="s">
        <v>422</v>
      </c>
      <c r="L1487" t="s">
        <v>422</v>
      </c>
      <c r="M1487" t="s">
        <v>444</v>
      </c>
    </row>
    <row r="1488" spans="1:13" hidden="1" x14ac:dyDescent="0.35">
      <c r="A1488" s="45">
        <v>46053</v>
      </c>
      <c r="B1488" t="s">
        <v>357</v>
      </c>
      <c r="C1488" t="s">
        <v>18</v>
      </c>
      <c r="D1488" t="s">
        <v>58</v>
      </c>
      <c r="E1488" t="s">
        <v>58</v>
      </c>
      <c r="F1488" t="s">
        <v>35</v>
      </c>
      <c r="G1488">
        <v>602</v>
      </c>
      <c r="H1488" t="s">
        <v>360</v>
      </c>
      <c r="I1488" s="38" t="s">
        <v>529</v>
      </c>
      <c r="J1488" s="38" t="s">
        <v>574</v>
      </c>
      <c r="K1488" t="s">
        <v>1310</v>
      </c>
      <c r="L1488" s="38" t="s">
        <v>723</v>
      </c>
      <c r="M1488" t="s">
        <v>422</v>
      </c>
    </row>
    <row r="1489" spans="1:13" hidden="1" x14ac:dyDescent="0.35">
      <c r="A1489" s="45">
        <v>46053</v>
      </c>
      <c r="B1489" t="s">
        <v>357</v>
      </c>
      <c r="C1489" t="s">
        <v>48</v>
      </c>
      <c r="D1489" t="s">
        <v>58</v>
      </c>
      <c r="E1489" t="s">
        <v>58</v>
      </c>
      <c r="F1489" t="s">
        <v>35</v>
      </c>
      <c r="G1489">
        <v>602</v>
      </c>
      <c r="H1489" t="s">
        <v>360</v>
      </c>
      <c r="I1489" t="s">
        <v>422</v>
      </c>
      <c r="J1489" t="s">
        <v>422</v>
      </c>
      <c r="K1489" t="s">
        <v>444</v>
      </c>
      <c r="L1489" t="s">
        <v>444</v>
      </c>
      <c r="M1489" t="s">
        <v>444</v>
      </c>
    </row>
    <row r="1490" spans="1:13" hidden="1" x14ac:dyDescent="0.35">
      <c r="A1490" s="45">
        <v>46053</v>
      </c>
      <c r="B1490" t="s">
        <v>357</v>
      </c>
      <c r="C1490" t="s">
        <v>46</v>
      </c>
      <c r="D1490" t="s">
        <v>58</v>
      </c>
      <c r="E1490" t="s">
        <v>58</v>
      </c>
      <c r="F1490" t="s">
        <v>35</v>
      </c>
      <c r="G1490">
        <v>603</v>
      </c>
      <c r="H1490" t="s">
        <v>361</v>
      </c>
      <c r="I1490" t="s">
        <v>442</v>
      </c>
      <c r="J1490" t="s">
        <v>915</v>
      </c>
      <c r="K1490" t="s">
        <v>1325</v>
      </c>
      <c r="L1490" t="s">
        <v>745</v>
      </c>
      <c r="M1490" t="s">
        <v>422</v>
      </c>
    </row>
    <row r="1491" spans="1:13" hidden="1" x14ac:dyDescent="0.35">
      <c r="A1491" s="45">
        <v>46053</v>
      </c>
      <c r="B1491" t="s">
        <v>357</v>
      </c>
      <c r="C1491" t="s">
        <v>47</v>
      </c>
      <c r="D1491" t="s">
        <v>58</v>
      </c>
      <c r="E1491" t="s">
        <v>58</v>
      </c>
      <c r="F1491" t="s">
        <v>35</v>
      </c>
      <c r="G1491">
        <v>603</v>
      </c>
      <c r="H1491" t="s">
        <v>361</v>
      </c>
      <c r="I1491" t="s">
        <v>977</v>
      </c>
      <c r="J1491" t="s">
        <v>921</v>
      </c>
      <c r="K1491" t="s">
        <v>444</v>
      </c>
      <c r="L1491" t="s">
        <v>422</v>
      </c>
      <c r="M1491" t="s">
        <v>444</v>
      </c>
    </row>
    <row r="1492" spans="1:13" hidden="1" x14ac:dyDescent="0.35">
      <c r="A1492" s="45">
        <v>46053</v>
      </c>
      <c r="B1492" t="s">
        <v>357</v>
      </c>
      <c r="C1492" t="s">
        <v>402</v>
      </c>
      <c r="D1492" t="s">
        <v>58</v>
      </c>
      <c r="E1492" t="s">
        <v>58</v>
      </c>
      <c r="F1492" t="s">
        <v>35</v>
      </c>
      <c r="G1492">
        <v>603</v>
      </c>
      <c r="H1492" t="s">
        <v>361</v>
      </c>
      <c r="I1492" s="38" t="s">
        <v>422</v>
      </c>
      <c r="J1492" s="38" t="s">
        <v>422</v>
      </c>
      <c r="K1492" t="s">
        <v>444</v>
      </c>
      <c r="L1492" t="s">
        <v>444</v>
      </c>
      <c r="M1492" t="s">
        <v>444</v>
      </c>
    </row>
    <row r="1493" spans="1:13" hidden="1" x14ac:dyDescent="0.35">
      <c r="A1493" s="45">
        <v>46053</v>
      </c>
      <c r="B1493" t="s">
        <v>357</v>
      </c>
      <c r="C1493" t="s">
        <v>26</v>
      </c>
      <c r="D1493" t="s">
        <v>58</v>
      </c>
      <c r="E1493" t="s">
        <v>58</v>
      </c>
      <c r="F1493" t="s">
        <v>35</v>
      </c>
      <c r="G1493">
        <v>603</v>
      </c>
      <c r="H1493" t="s">
        <v>361</v>
      </c>
      <c r="I1493" s="38" t="s">
        <v>422</v>
      </c>
      <c r="J1493" s="38" t="s">
        <v>422</v>
      </c>
      <c r="K1493" t="s">
        <v>444</v>
      </c>
      <c r="L1493" s="38" t="s">
        <v>444</v>
      </c>
      <c r="M1493" t="s">
        <v>444</v>
      </c>
    </row>
    <row r="1494" spans="1:13" hidden="1" x14ac:dyDescent="0.35">
      <c r="A1494" s="45">
        <v>46053</v>
      </c>
      <c r="B1494" t="s">
        <v>357</v>
      </c>
      <c r="C1494" t="s">
        <v>42</v>
      </c>
      <c r="D1494" t="s">
        <v>58</v>
      </c>
      <c r="E1494" t="s">
        <v>58</v>
      </c>
      <c r="F1494" t="s">
        <v>35</v>
      </c>
      <c r="G1494">
        <v>603</v>
      </c>
      <c r="H1494" t="s">
        <v>361</v>
      </c>
      <c r="I1494" t="s">
        <v>1138</v>
      </c>
      <c r="J1494" t="s">
        <v>652</v>
      </c>
      <c r="K1494" t="s">
        <v>444</v>
      </c>
      <c r="L1494" t="s">
        <v>654</v>
      </c>
      <c r="M1494" t="s">
        <v>444</v>
      </c>
    </row>
    <row r="1495" spans="1:13" hidden="1" x14ac:dyDescent="0.35">
      <c r="A1495" s="45">
        <v>46053</v>
      </c>
      <c r="B1495" t="s">
        <v>357</v>
      </c>
      <c r="C1495" t="s">
        <v>18</v>
      </c>
      <c r="D1495" t="s">
        <v>58</v>
      </c>
      <c r="E1495" t="s">
        <v>58</v>
      </c>
      <c r="F1495" t="s">
        <v>35</v>
      </c>
      <c r="G1495">
        <v>603</v>
      </c>
      <c r="H1495" t="s">
        <v>361</v>
      </c>
      <c r="I1495" s="38" t="s">
        <v>904</v>
      </c>
      <c r="J1495" s="38" t="s">
        <v>728</v>
      </c>
      <c r="K1495" t="s">
        <v>1175</v>
      </c>
      <c r="L1495" t="s">
        <v>840</v>
      </c>
      <c r="M1495" t="s">
        <v>422</v>
      </c>
    </row>
    <row r="1496" spans="1:13" hidden="1" x14ac:dyDescent="0.35">
      <c r="A1496" s="45">
        <v>46053</v>
      </c>
      <c r="B1496" t="s">
        <v>357</v>
      </c>
      <c r="C1496" t="s">
        <v>48</v>
      </c>
      <c r="D1496" t="s">
        <v>58</v>
      </c>
      <c r="E1496" t="s">
        <v>58</v>
      </c>
      <c r="F1496" t="s">
        <v>35</v>
      </c>
      <c r="G1496">
        <v>603</v>
      </c>
      <c r="H1496" t="s">
        <v>361</v>
      </c>
      <c r="I1496" t="s">
        <v>1096</v>
      </c>
      <c r="J1496" t="s">
        <v>529</v>
      </c>
      <c r="K1496" t="s">
        <v>444</v>
      </c>
      <c r="L1496" t="s">
        <v>422</v>
      </c>
      <c r="M1496" t="s">
        <v>444</v>
      </c>
    </row>
    <row r="1497" spans="1:13" hidden="1" x14ac:dyDescent="0.35">
      <c r="A1497" s="45">
        <v>46053</v>
      </c>
      <c r="B1497" t="s">
        <v>357</v>
      </c>
      <c r="C1497" t="s">
        <v>46</v>
      </c>
      <c r="D1497" t="s">
        <v>58</v>
      </c>
      <c r="E1497" t="s">
        <v>58</v>
      </c>
      <c r="F1497" t="s">
        <v>35</v>
      </c>
      <c r="G1497">
        <v>604</v>
      </c>
      <c r="H1497" t="s">
        <v>362</v>
      </c>
      <c r="I1497" t="s">
        <v>1212</v>
      </c>
      <c r="J1497" t="s">
        <v>968</v>
      </c>
      <c r="K1497" t="s">
        <v>841</v>
      </c>
      <c r="L1497" t="s">
        <v>879</v>
      </c>
      <c r="M1497" t="s">
        <v>1326</v>
      </c>
    </row>
    <row r="1498" spans="1:13" hidden="1" x14ac:dyDescent="0.35">
      <c r="A1498" s="45">
        <v>46053</v>
      </c>
      <c r="B1498" t="s">
        <v>357</v>
      </c>
      <c r="C1498" t="s">
        <v>47</v>
      </c>
      <c r="D1498" t="s">
        <v>58</v>
      </c>
      <c r="E1498" t="s">
        <v>58</v>
      </c>
      <c r="F1498" t="s">
        <v>35</v>
      </c>
      <c r="G1498">
        <v>604</v>
      </c>
      <c r="H1498" t="s">
        <v>362</v>
      </c>
      <c r="I1498" t="s">
        <v>1144</v>
      </c>
      <c r="J1498" t="s">
        <v>1327</v>
      </c>
      <c r="K1498" t="s">
        <v>444</v>
      </c>
      <c r="L1498" t="s">
        <v>1172</v>
      </c>
      <c r="M1498" t="s">
        <v>422</v>
      </c>
    </row>
    <row r="1499" spans="1:13" hidden="1" x14ac:dyDescent="0.35">
      <c r="A1499" s="45">
        <v>46053</v>
      </c>
      <c r="B1499" t="s">
        <v>357</v>
      </c>
      <c r="C1499" t="s">
        <v>402</v>
      </c>
      <c r="D1499" t="s">
        <v>58</v>
      </c>
      <c r="E1499" t="s">
        <v>58</v>
      </c>
      <c r="F1499" t="s">
        <v>35</v>
      </c>
      <c r="G1499">
        <v>604</v>
      </c>
      <c r="H1499" t="s">
        <v>362</v>
      </c>
      <c r="I1499" s="37" t="s">
        <v>422</v>
      </c>
      <c r="J1499" t="s">
        <v>422</v>
      </c>
      <c r="K1499" t="s">
        <v>444</v>
      </c>
      <c r="L1499" t="s">
        <v>422</v>
      </c>
      <c r="M1499" t="s">
        <v>444</v>
      </c>
    </row>
    <row r="1500" spans="1:13" hidden="1" x14ac:dyDescent="0.35">
      <c r="A1500" s="45">
        <v>46053</v>
      </c>
      <c r="B1500" t="s">
        <v>357</v>
      </c>
      <c r="C1500" t="s">
        <v>26</v>
      </c>
      <c r="D1500" t="s">
        <v>58</v>
      </c>
      <c r="E1500" t="s">
        <v>58</v>
      </c>
      <c r="F1500" t="s">
        <v>35</v>
      </c>
      <c r="G1500">
        <v>604</v>
      </c>
      <c r="H1500" t="s">
        <v>362</v>
      </c>
      <c r="I1500" s="38" t="s">
        <v>422</v>
      </c>
      <c r="J1500" s="38" t="s">
        <v>422</v>
      </c>
      <c r="K1500" t="s">
        <v>444</v>
      </c>
      <c r="L1500" s="37" t="s">
        <v>422</v>
      </c>
      <c r="M1500" t="s">
        <v>444</v>
      </c>
    </row>
    <row r="1501" spans="1:13" hidden="1" x14ac:dyDescent="0.35">
      <c r="A1501" s="45">
        <v>46053</v>
      </c>
      <c r="B1501" t="s">
        <v>357</v>
      </c>
      <c r="C1501" t="s">
        <v>42</v>
      </c>
      <c r="D1501" t="s">
        <v>58</v>
      </c>
      <c r="E1501" t="s">
        <v>58</v>
      </c>
      <c r="F1501" t="s">
        <v>35</v>
      </c>
      <c r="G1501">
        <v>604</v>
      </c>
      <c r="H1501" t="s">
        <v>362</v>
      </c>
      <c r="I1501" t="s">
        <v>1328</v>
      </c>
      <c r="J1501" t="s">
        <v>1241</v>
      </c>
      <c r="K1501" t="s">
        <v>422</v>
      </c>
      <c r="L1501" t="s">
        <v>1309</v>
      </c>
      <c r="M1501" t="s">
        <v>422</v>
      </c>
    </row>
    <row r="1502" spans="1:13" hidden="1" x14ac:dyDescent="0.35">
      <c r="A1502" s="45">
        <v>46053</v>
      </c>
      <c r="B1502" t="s">
        <v>357</v>
      </c>
      <c r="C1502" t="s">
        <v>18</v>
      </c>
      <c r="D1502" t="s">
        <v>58</v>
      </c>
      <c r="E1502" t="s">
        <v>58</v>
      </c>
      <c r="F1502" t="s">
        <v>35</v>
      </c>
      <c r="G1502">
        <v>604</v>
      </c>
      <c r="H1502" t="s">
        <v>362</v>
      </c>
      <c r="I1502" s="38" t="s">
        <v>453</v>
      </c>
      <c r="J1502" s="37" t="s">
        <v>1214</v>
      </c>
      <c r="K1502" t="s">
        <v>932</v>
      </c>
      <c r="L1502" t="s">
        <v>1073</v>
      </c>
      <c r="M1502" s="38" t="s">
        <v>987</v>
      </c>
    </row>
    <row r="1503" spans="1:13" hidden="1" x14ac:dyDescent="0.35">
      <c r="A1503" s="45">
        <v>46053</v>
      </c>
      <c r="B1503" t="s">
        <v>357</v>
      </c>
      <c r="C1503" t="s">
        <v>48</v>
      </c>
      <c r="D1503" t="s">
        <v>58</v>
      </c>
      <c r="E1503" t="s">
        <v>58</v>
      </c>
      <c r="F1503" t="s">
        <v>35</v>
      </c>
      <c r="G1503">
        <v>604</v>
      </c>
      <c r="H1503" t="s">
        <v>362</v>
      </c>
      <c r="I1503" t="s">
        <v>1329</v>
      </c>
      <c r="J1503" t="s">
        <v>1330</v>
      </c>
      <c r="K1503" t="s">
        <v>422</v>
      </c>
      <c r="L1503" t="s">
        <v>961</v>
      </c>
      <c r="M1503" t="s">
        <v>444</v>
      </c>
    </row>
    <row r="1504" spans="1:13" hidden="1" x14ac:dyDescent="0.35">
      <c r="A1504" s="45">
        <v>46053</v>
      </c>
      <c r="B1504" t="s">
        <v>357</v>
      </c>
      <c r="C1504" t="s">
        <v>46</v>
      </c>
      <c r="D1504" t="s">
        <v>58</v>
      </c>
      <c r="E1504" t="s">
        <v>58</v>
      </c>
      <c r="F1504" t="s">
        <v>35</v>
      </c>
      <c r="G1504">
        <v>605</v>
      </c>
      <c r="H1504" t="s">
        <v>363</v>
      </c>
      <c r="I1504" t="s">
        <v>1331</v>
      </c>
      <c r="J1504" t="s">
        <v>1332</v>
      </c>
      <c r="K1504" t="s">
        <v>923</v>
      </c>
      <c r="L1504" t="s">
        <v>1128</v>
      </c>
      <c r="M1504" t="s">
        <v>1333</v>
      </c>
    </row>
    <row r="1505" spans="1:13" hidden="1" x14ac:dyDescent="0.35">
      <c r="A1505" s="45">
        <v>46053</v>
      </c>
      <c r="B1505" t="s">
        <v>357</v>
      </c>
      <c r="C1505" t="s">
        <v>47</v>
      </c>
      <c r="D1505" t="s">
        <v>58</v>
      </c>
      <c r="E1505" t="s">
        <v>58</v>
      </c>
      <c r="F1505" t="s">
        <v>35</v>
      </c>
      <c r="G1505">
        <v>605</v>
      </c>
      <c r="H1505" t="s">
        <v>363</v>
      </c>
      <c r="I1505" t="s">
        <v>951</v>
      </c>
      <c r="J1505" t="s">
        <v>1227</v>
      </c>
      <c r="K1505" t="s">
        <v>422</v>
      </c>
      <c r="L1505" t="s">
        <v>556</v>
      </c>
      <c r="M1505" t="s">
        <v>422</v>
      </c>
    </row>
    <row r="1506" spans="1:13" hidden="1" x14ac:dyDescent="0.35">
      <c r="A1506" s="45">
        <v>46053</v>
      </c>
      <c r="B1506" t="s">
        <v>357</v>
      </c>
      <c r="C1506" t="s">
        <v>402</v>
      </c>
      <c r="D1506" t="s">
        <v>58</v>
      </c>
      <c r="E1506" t="s">
        <v>58</v>
      </c>
      <c r="F1506" t="s">
        <v>35</v>
      </c>
      <c r="G1506">
        <v>605</v>
      </c>
      <c r="H1506" t="s">
        <v>363</v>
      </c>
      <c r="I1506" t="s">
        <v>1334</v>
      </c>
      <c r="J1506" t="s">
        <v>1335</v>
      </c>
      <c r="K1506" t="s">
        <v>422</v>
      </c>
      <c r="L1506" t="s">
        <v>422</v>
      </c>
      <c r="M1506" t="s">
        <v>444</v>
      </c>
    </row>
    <row r="1507" spans="1:13" hidden="1" x14ac:dyDescent="0.35">
      <c r="A1507" s="45">
        <v>46053</v>
      </c>
      <c r="B1507" t="s">
        <v>357</v>
      </c>
      <c r="C1507" t="s">
        <v>26</v>
      </c>
      <c r="D1507" t="s">
        <v>58</v>
      </c>
      <c r="E1507" t="s">
        <v>58</v>
      </c>
      <c r="F1507" t="s">
        <v>35</v>
      </c>
      <c r="G1507">
        <v>605</v>
      </c>
      <c r="H1507" t="s">
        <v>363</v>
      </c>
      <c r="I1507" s="38" t="s">
        <v>766</v>
      </c>
      <c r="J1507" s="38" t="s">
        <v>788</v>
      </c>
      <c r="K1507" t="s">
        <v>422</v>
      </c>
      <c r="L1507" s="37" t="s">
        <v>422</v>
      </c>
      <c r="M1507" s="38" t="s">
        <v>444</v>
      </c>
    </row>
    <row r="1508" spans="1:13" hidden="1" x14ac:dyDescent="0.35">
      <c r="A1508" s="45">
        <v>46053</v>
      </c>
      <c r="B1508" t="s">
        <v>357</v>
      </c>
      <c r="C1508" t="s">
        <v>42</v>
      </c>
      <c r="D1508" t="s">
        <v>58</v>
      </c>
      <c r="E1508" t="s">
        <v>58</v>
      </c>
      <c r="F1508" t="s">
        <v>35</v>
      </c>
      <c r="G1508">
        <v>605</v>
      </c>
      <c r="H1508" t="s">
        <v>363</v>
      </c>
      <c r="I1508" t="s">
        <v>985</v>
      </c>
      <c r="J1508" t="s">
        <v>1023</v>
      </c>
      <c r="K1508" t="s">
        <v>422</v>
      </c>
      <c r="L1508" t="s">
        <v>1336</v>
      </c>
      <c r="M1508" t="s">
        <v>422</v>
      </c>
    </row>
    <row r="1509" spans="1:13" hidden="1" x14ac:dyDescent="0.35">
      <c r="A1509" s="45">
        <v>46053</v>
      </c>
      <c r="B1509" t="s">
        <v>357</v>
      </c>
      <c r="C1509" t="s">
        <v>18</v>
      </c>
      <c r="D1509" t="s">
        <v>58</v>
      </c>
      <c r="E1509" t="s">
        <v>58</v>
      </c>
      <c r="F1509" t="s">
        <v>35</v>
      </c>
      <c r="G1509">
        <v>605</v>
      </c>
      <c r="H1509" t="s">
        <v>363</v>
      </c>
      <c r="I1509" t="s">
        <v>1337</v>
      </c>
      <c r="J1509" t="s">
        <v>1338</v>
      </c>
      <c r="K1509" t="s">
        <v>899</v>
      </c>
      <c r="L1509" t="s">
        <v>1339</v>
      </c>
      <c r="M1509" t="s">
        <v>756</v>
      </c>
    </row>
    <row r="1510" spans="1:13" hidden="1" x14ac:dyDescent="0.35">
      <c r="A1510" s="45">
        <v>46053</v>
      </c>
      <c r="B1510" t="s">
        <v>357</v>
      </c>
      <c r="C1510" t="s">
        <v>48</v>
      </c>
      <c r="D1510" t="s">
        <v>58</v>
      </c>
      <c r="E1510" t="s">
        <v>58</v>
      </c>
      <c r="F1510" t="s">
        <v>35</v>
      </c>
      <c r="G1510">
        <v>605</v>
      </c>
      <c r="H1510" t="s">
        <v>363</v>
      </c>
      <c r="I1510" t="s">
        <v>1340</v>
      </c>
      <c r="J1510" t="s">
        <v>1341</v>
      </c>
      <c r="K1510" t="s">
        <v>422</v>
      </c>
      <c r="L1510" t="s">
        <v>1212</v>
      </c>
      <c r="M1510" t="s">
        <v>444</v>
      </c>
    </row>
    <row r="1511" spans="1:13" hidden="1" x14ac:dyDescent="0.35">
      <c r="A1511" s="45">
        <v>46053</v>
      </c>
      <c r="B1511" t="s">
        <v>357</v>
      </c>
      <c r="C1511" t="s">
        <v>46</v>
      </c>
      <c r="D1511" t="s">
        <v>58</v>
      </c>
      <c r="E1511" t="s">
        <v>58</v>
      </c>
      <c r="F1511" t="s">
        <v>35</v>
      </c>
      <c r="G1511">
        <v>606</v>
      </c>
      <c r="H1511" t="s">
        <v>364</v>
      </c>
      <c r="I1511" t="s">
        <v>564</v>
      </c>
      <c r="J1511" t="s">
        <v>762</v>
      </c>
      <c r="K1511" t="s">
        <v>422</v>
      </c>
      <c r="L1511" t="s">
        <v>723</v>
      </c>
      <c r="M1511" t="s">
        <v>422</v>
      </c>
    </row>
    <row r="1512" spans="1:13" hidden="1" x14ac:dyDescent="0.35">
      <c r="A1512" s="45">
        <v>46053</v>
      </c>
      <c r="B1512" t="s">
        <v>357</v>
      </c>
      <c r="C1512" t="s">
        <v>47</v>
      </c>
      <c r="D1512" t="s">
        <v>58</v>
      </c>
      <c r="E1512" t="s">
        <v>58</v>
      </c>
      <c r="F1512" t="s">
        <v>35</v>
      </c>
      <c r="G1512">
        <v>606</v>
      </c>
      <c r="H1512" t="s">
        <v>364</v>
      </c>
      <c r="I1512" t="s">
        <v>834</v>
      </c>
      <c r="J1512" t="s">
        <v>694</v>
      </c>
      <c r="K1512" t="s">
        <v>422</v>
      </c>
      <c r="L1512" t="s">
        <v>422</v>
      </c>
      <c r="M1512" t="s">
        <v>444</v>
      </c>
    </row>
    <row r="1513" spans="1:13" hidden="1" x14ac:dyDescent="0.35">
      <c r="A1513" s="45">
        <v>46053</v>
      </c>
      <c r="B1513" t="s">
        <v>357</v>
      </c>
      <c r="C1513" t="s">
        <v>402</v>
      </c>
      <c r="D1513" t="s">
        <v>58</v>
      </c>
      <c r="E1513" t="s">
        <v>58</v>
      </c>
      <c r="F1513" t="s">
        <v>35</v>
      </c>
      <c r="G1513">
        <v>606</v>
      </c>
      <c r="H1513" t="s">
        <v>364</v>
      </c>
      <c r="I1513" t="s">
        <v>422</v>
      </c>
      <c r="J1513" t="s">
        <v>422</v>
      </c>
      <c r="K1513" t="s">
        <v>444</v>
      </c>
      <c r="L1513" t="s">
        <v>444</v>
      </c>
      <c r="M1513" t="s">
        <v>444</v>
      </c>
    </row>
    <row r="1514" spans="1:13" hidden="1" x14ac:dyDescent="0.35">
      <c r="A1514" s="45">
        <v>46053</v>
      </c>
      <c r="B1514" t="s">
        <v>357</v>
      </c>
      <c r="C1514" t="s">
        <v>26</v>
      </c>
      <c r="D1514" t="s">
        <v>58</v>
      </c>
      <c r="E1514" t="s">
        <v>58</v>
      </c>
      <c r="F1514" t="s">
        <v>35</v>
      </c>
      <c r="G1514">
        <v>606</v>
      </c>
      <c r="H1514" t="s">
        <v>364</v>
      </c>
      <c r="I1514" t="s">
        <v>422</v>
      </c>
      <c r="J1514" t="s">
        <v>444</v>
      </c>
      <c r="K1514" t="s">
        <v>444</v>
      </c>
      <c r="L1514" t="s">
        <v>422</v>
      </c>
      <c r="M1514" t="s">
        <v>444</v>
      </c>
    </row>
    <row r="1515" spans="1:13" hidden="1" x14ac:dyDescent="0.35">
      <c r="A1515" s="45">
        <v>46053</v>
      </c>
      <c r="B1515" t="s">
        <v>357</v>
      </c>
      <c r="C1515" t="s">
        <v>42</v>
      </c>
      <c r="D1515" t="s">
        <v>58</v>
      </c>
      <c r="E1515" t="s">
        <v>58</v>
      </c>
      <c r="F1515" t="s">
        <v>35</v>
      </c>
      <c r="G1515">
        <v>606</v>
      </c>
      <c r="H1515" t="s">
        <v>364</v>
      </c>
      <c r="I1515" t="s">
        <v>762</v>
      </c>
      <c r="J1515" t="s">
        <v>762</v>
      </c>
      <c r="K1515" t="s">
        <v>444</v>
      </c>
      <c r="L1515" t="s">
        <v>654</v>
      </c>
      <c r="M1515" t="s">
        <v>444</v>
      </c>
    </row>
    <row r="1516" spans="1:13" hidden="1" x14ac:dyDescent="0.35">
      <c r="A1516" s="45">
        <v>46053</v>
      </c>
      <c r="B1516" t="s">
        <v>357</v>
      </c>
      <c r="C1516" t="s">
        <v>18</v>
      </c>
      <c r="D1516" t="s">
        <v>58</v>
      </c>
      <c r="E1516" t="s">
        <v>58</v>
      </c>
      <c r="F1516" t="s">
        <v>35</v>
      </c>
      <c r="G1516">
        <v>606</v>
      </c>
      <c r="H1516" t="s">
        <v>364</v>
      </c>
      <c r="I1516" s="38" t="s">
        <v>564</v>
      </c>
      <c r="J1516" s="38" t="s">
        <v>1138</v>
      </c>
      <c r="K1516" s="38" t="s">
        <v>639</v>
      </c>
      <c r="L1516" t="s">
        <v>834</v>
      </c>
      <c r="M1516" s="38" t="s">
        <v>422</v>
      </c>
    </row>
    <row r="1517" spans="1:13" hidden="1" x14ac:dyDescent="0.35">
      <c r="A1517" s="45">
        <v>46053</v>
      </c>
      <c r="B1517" t="s">
        <v>357</v>
      </c>
      <c r="C1517" t="s">
        <v>48</v>
      </c>
      <c r="D1517" t="s">
        <v>58</v>
      </c>
      <c r="E1517" t="s">
        <v>58</v>
      </c>
      <c r="F1517" t="s">
        <v>35</v>
      </c>
      <c r="G1517">
        <v>606</v>
      </c>
      <c r="H1517" t="s">
        <v>364</v>
      </c>
      <c r="I1517" t="s">
        <v>1296</v>
      </c>
      <c r="J1517" t="s">
        <v>652</v>
      </c>
      <c r="K1517" t="s">
        <v>444</v>
      </c>
      <c r="L1517" t="s">
        <v>422</v>
      </c>
      <c r="M1517" t="s">
        <v>444</v>
      </c>
    </row>
    <row r="1518" spans="1:13" hidden="1" x14ac:dyDescent="0.35">
      <c r="A1518" s="45">
        <v>46053</v>
      </c>
      <c r="B1518" t="s">
        <v>357</v>
      </c>
      <c r="C1518" t="s">
        <v>46</v>
      </c>
      <c r="D1518" t="s">
        <v>58</v>
      </c>
      <c r="E1518" t="s">
        <v>58</v>
      </c>
      <c r="F1518" t="s">
        <v>35</v>
      </c>
      <c r="G1518">
        <v>607</v>
      </c>
      <c r="H1518" t="s">
        <v>365</v>
      </c>
      <c r="I1518" t="s">
        <v>441</v>
      </c>
      <c r="J1518" t="s">
        <v>449</v>
      </c>
      <c r="K1518" t="s">
        <v>422</v>
      </c>
      <c r="L1518" t="s">
        <v>813</v>
      </c>
      <c r="M1518" t="s">
        <v>444</v>
      </c>
    </row>
    <row r="1519" spans="1:13" hidden="1" x14ac:dyDescent="0.35">
      <c r="A1519" s="45">
        <v>46053</v>
      </c>
      <c r="B1519" t="s">
        <v>357</v>
      </c>
      <c r="C1519" t="s">
        <v>47</v>
      </c>
      <c r="D1519" t="s">
        <v>58</v>
      </c>
      <c r="E1519" t="s">
        <v>58</v>
      </c>
      <c r="F1519" t="s">
        <v>35</v>
      </c>
      <c r="G1519">
        <v>607</v>
      </c>
      <c r="H1519" t="s">
        <v>365</v>
      </c>
      <c r="I1519" t="s">
        <v>422</v>
      </c>
      <c r="J1519" t="s">
        <v>422</v>
      </c>
      <c r="K1519" t="s">
        <v>444</v>
      </c>
      <c r="L1519" t="s">
        <v>444</v>
      </c>
      <c r="M1519" t="s">
        <v>444</v>
      </c>
    </row>
    <row r="1520" spans="1:13" hidden="1" x14ac:dyDescent="0.35">
      <c r="A1520" s="45">
        <v>46053</v>
      </c>
      <c r="B1520" t="s">
        <v>357</v>
      </c>
      <c r="C1520" t="s">
        <v>402</v>
      </c>
      <c r="D1520" t="s">
        <v>58</v>
      </c>
      <c r="E1520" t="s">
        <v>58</v>
      </c>
      <c r="F1520" t="s">
        <v>35</v>
      </c>
      <c r="G1520">
        <v>607</v>
      </c>
      <c r="H1520" t="s">
        <v>365</v>
      </c>
      <c r="I1520" t="s">
        <v>444</v>
      </c>
      <c r="J1520" t="s">
        <v>444</v>
      </c>
      <c r="K1520" t="s">
        <v>444</v>
      </c>
      <c r="L1520" t="s">
        <v>444</v>
      </c>
      <c r="M1520" t="s">
        <v>444</v>
      </c>
    </row>
    <row r="1521" spans="1:13" hidden="1" x14ac:dyDescent="0.35">
      <c r="A1521" s="45">
        <v>46053</v>
      </c>
      <c r="B1521" t="s">
        <v>357</v>
      </c>
      <c r="C1521" t="s">
        <v>26</v>
      </c>
      <c r="D1521" t="s">
        <v>58</v>
      </c>
      <c r="E1521" t="s">
        <v>58</v>
      </c>
      <c r="F1521" t="s">
        <v>35</v>
      </c>
      <c r="G1521">
        <v>607</v>
      </c>
      <c r="H1521" t="s">
        <v>365</v>
      </c>
      <c r="I1521" s="38" t="s">
        <v>444</v>
      </c>
      <c r="J1521" s="38" t="s">
        <v>444</v>
      </c>
      <c r="K1521" s="38" t="s">
        <v>444</v>
      </c>
      <c r="L1521" t="s">
        <v>444</v>
      </c>
      <c r="M1521" s="38" t="s">
        <v>444</v>
      </c>
    </row>
    <row r="1522" spans="1:13" hidden="1" x14ac:dyDescent="0.35">
      <c r="A1522" s="45">
        <v>46053</v>
      </c>
      <c r="B1522" t="s">
        <v>357</v>
      </c>
      <c r="C1522" t="s">
        <v>42</v>
      </c>
      <c r="D1522" t="s">
        <v>58</v>
      </c>
      <c r="E1522" t="s">
        <v>58</v>
      </c>
      <c r="F1522" t="s">
        <v>35</v>
      </c>
      <c r="G1522">
        <v>607</v>
      </c>
      <c r="H1522" t="s">
        <v>365</v>
      </c>
      <c r="I1522" t="s">
        <v>496</v>
      </c>
      <c r="J1522" t="s">
        <v>422</v>
      </c>
      <c r="K1522" t="s">
        <v>444</v>
      </c>
      <c r="L1522" t="s">
        <v>422</v>
      </c>
      <c r="M1522" t="s">
        <v>444</v>
      </c>
    </row>
    <row r="1523" spans="1:13" hidden="1" x14ac:dyDescent="0.35">
      <c r="A1523" s="45">
        <v>46053</v>
      </c>
      <c r="B1523" t="s">
        <v>357</v>
      </c>
      <c r="C1523" t="s">
        <v>18</v>
      </c>
      <c r="D1523" t="s">
        <v>58</v>
      </c>
      <c r="E1523" t="s">
        <v>58</v>
      </c>
      <c r="F1523" t="s">
        <v>35</v>
      </c>
      <c r="G1523">
        <v>607</v>
      </c>
      <c r="H1523" t="s">
        <v>365</v>
      </c>
      <c r="I1523" s="38" t="s">
        <v>441</v>
      </c>
      <c r="J1523" s="38" t="s">
        <v>449</v>
      </c>
      <c r="K1523" s="38" t="s">
        <v>422</v>
      </c>
      <c r="L1523" s="38" t="s">
        <v>571</v>
      </c>
      <c r="M1523" t="s">
        <v>444</v>
      </c>
    </row>
    <row r="1524" spans="1:13" hidden="1" x14ac:dyDescent="0.35">
      <c r="A1524" s="45">
        <v>46053</v>
      </c>
      <c r="B1524" t="s">
        <v>357</v>
      </c>
      <c r="C1524" t="s">
        <v>48</v>
      </c>
      <c r="D1524" t="s">
        <v>58</v>
      </c>
      <c r="E1524" t="s">
        <v>58</v>
      </c>
      <c r="F1524" t="s">
        <v>35</v>
      </c>
      <c r="G1524">
        <v>607</v>
      </c>
      <c r="H1524" t="s">
        <v>365</v>
      </c>
      <c r="I1524" t="s">
        <v>422</v>
      </c>
      <c r="J1524" t="s">
        <v>422</v>
      </c>
      <c r="K1524" t="s">
        <v>444</v>
      </c>
      <c r="L1524" t="s">
        <v>444</v>
      </c>
      <c r="M1524" t="s">
        <v>444</v>
      </c>
    </row>
    <row r="1525" spans="1:13" hidden="1" x14ac:dyDescent="0.35">
      <c r="A1525" s="45">
        <v>46053</v>
      </c>
      <c r="B1525" t="s">
        <v>357</v>
      </c>
      <c r="C1525" t="s">
        <v>46</v>
      </c>
      <c r="D1525" t="s">
        <v>58</v>
      </c>
      <c r="E1525" t="s">
        <v>58</v>
      </c>
      <c r="F1525" t="s">
        <v>35</v>
      </c>
      <c r="G1525">
        <v>608</v>
      </c>
      <c r="H1525" t="s">
        <v>366</v>
      </c>
      <c r="I1525" t="s">
        <v>445</v>
      </c>
      <c r="J1525" t="s">
        <v>814</v>
      </c>
      <c r="K1525" t="s">
        <v>422</v>
      </c>
      <c r="L1525" t="s">
        <v>631</v>
      </c>
      <c r="M1525" t="s">
        <v>444</v>
      </c>
    </row>
    <row r="1526" spans="1:13" hidden="1" x14ac:dyDescent="0.35">
      <c r="A1526" s="45">
        <v>46053</v>
      </c>
      <c r="B1526" t="s">
        <v>357</v>
      </c>
      <c r="C1526" t="s">
        <v>47</v>
      </c>
      <c r="D1526" t="s">
        <v>58</v>
      </c>
      <c r="E1526" t="s">
        <v>58</v>
      </c>
      <c r="F1526" t="s">
        <v>35</v>
      </c>
      <c r="G1526">
        <v>608</v>
      </c>
      <c r="H1526" t="s">
        <v>366</v>
      </c>
      <c r="I1526" t="s">
        <v>422</v>
      </c>
      <c r="J1526" t="s">
        <v>422</v>
      </c>
      <c r="K1526" t="s">
        <v>444</v>
      </c>
      <c r="L1526" t="s">
        <v>444</v>
      </c>
      <c r="M1526" t="s">
        <v>444</v>
      </c>
    </row>
    <row r="1527" spans="1:13" hidden="1" x14ac:dyDescent="0.35">
      <c r="A1527" s="45">
        <v>46053</v>
      </c>
      <c r="B1527" t="s">
        <v>357</v>
      </c>
      <c r="C1527" t="s">
        <v>402</v>
      </c>
      <c r="D1527" t="s">
        <v>58</v>
      </c>
      <c r="E1527" t="s">
        <v>58</v>
      </c>
      <c r="F1527" t="s">
        <v>35</v>
      </c>
      <c r="G1527">
        <v>608</v>
      </c>
      <c r="H1527" t="s">
        <v>366</v>
      </c>
      <c r="I1527" s="38" t="s">
        <v>422</v>
      </c>
      <c r="J1527" s="38" t="s">
        <v>444</v>
      </c>
      <c r="K1527" s="38" t="s">
        <v>422</v>
      </c>
      <c r="L1527" t="s">
        <v>422</v>
      </c>
      <c r="M1527" t="s">
        <v>444</v>
      </c>
    </row>
    <row r="1528" spans="1:13" hidden="1" x14ac:dyDescent="0.35">
      <c r="A1528" s="45">
        <v>46053</v>
      </c>
      <c r="B1528" t="s">
        <v>357</v>
      </c>
      <c r="C1528" t="s">
        <v>26</v>
      </c>
      <c r="D1528" t="s">
        <v>58</v>
      </c>
      <c r="E1528" t="s">
        <v>58</v>
      </c>
      <c r="F1528" t="s">
        <v>35</v>
      </c>
      <c r="G1528">
        <v>608</v>
      </c>
      <c r="H1528" t="s">
        <v>366</v>
      </c>
      <c r="I1528" s="38" t="s">
        <v>444</v>
      </c>
      <c r="J1528" s="37" t="s">
        <v>444</v>
      </c>
      <c r="K1528" s="38" t="s">
        <v>444</v>
      </c>
      <c r="L1528" s="38" t="s">
        <v>444</v>
      </c>
      <c r="M1528" t="s">
        <v>444</v>
      </c>
    </row>
    <row r="1529" spans="1:13" hidden="1" x14ac:dyDescent="0.35">
      <c r="A1529" s="45">
        <v>46053</v>
      </c>
      <c r="B1529" t="s">
        <v>357</v>
      </c>
      <c r="C1529" t="s">
        <v>42</v>
      </c>
      <c r="D1529" t="s">
        <v>58</v>
      </c>
      <c r="E1529" t="s">
        <v>58</v>
      </c>
      <c r="F1529" t="s">
        <v>35</v>
      </c>
      <c r="G1529">
        <v>608</v>
      </c>
      <c r="H1529" t="s">
        <v>366</v>
      </c>
      <c r="I1529" s="38" t="s">
        <v>422</v>
      </c>
      <c r="J1529" s="38" t="s">
        <v>422</v>
      </c>
      <c r="K1529" t="s">
        <v>444</v>
      </c>
      <c r="L1529" t="s">
        <v>422</v>
      </c>
      <c r="M1529" t="s">
        <v>444</v>
      </c>
    </row>
    <row r="1530" spans="1:13" hidden="1" x14ac:dyDescent="0.35">
      <c r="A1530" s="45">
        <v>46053</v>
      </c>
      <c r="B1530" t="s">
        <v>357</v>
      </c>
      <c r="C1530" t="s">
        <v>18</v>
      </c>
      <c r="D1530" t="s">
        <v>58</v>
      </c>
      <c r="E1530" t="s">
        <v>58</v>
      </c>
      <c r="F1530" t="s">
        <v>35</v>
      </c>
      <c r="G1530">
        <v>608</v>
      </c>
      <c r="H1530" t="s">
        <v>366</v>
      </c>
      <c r="I1530" s="37" t="s">
        <v>439</v>
      </c>
      <c r="J1530" s="38" t="s">
        <v>596</v>
      </c>
      <c r="K1530" s="38" t="s">
        <v>422</v>
      </c>
      <c r="L1530" s="38" t="s">
        <v>687</v>
      </c>
      <c r="M1530" s="38" t="s">
        <v>444</v>
      </c>
    </row>
    <row r="1531" spans="1:13" hidden="1" x14ac:dyDescent="0.35">
      <c r="A1531" s="45">
        <v>46053</v>
      </c>
      <c r="B1531" t="s">
        <v>357</v>
      </c>
      <c r="C1531" t="s">
        <v>48</v>
      </c>
      <c r="D1531" t="s">
        <v>58</v>
      </c>
      <c r="E1531" t="s">
        <v>58</v>
      </c>
      <c r="F1531" t="s">
        <v>35</v>
      </c>
      <c r="G1531">
        <v>608</v>
      </c>
      <c r="H1531" t="s">
        <v>366</v>
      </c>
      <c r="I1531" s="38" t="s">
        <v>444</v>
      </c>
      <c r="J1531" s="37" t="s">
        <v>444</v>
      </c>
      <c r="K1531" t="s">
        <v>444</v>
      </c>
      <c r="L1531" s="38" t="s">
        <v>444</v>
      </c>
      <c r="M1531" t="s">
        <v>444</v>
      </c>
    </row>
    <row r="1532" spans="1:13" hidden="1" x14ac:dyDescent="0.35">
      <c r="A1532" s="45">
        <v>46053</v>
      </c>
      <c r="B1532" t="s">
        <v>357</v>
      </c>
      <c r="C1532" t="s">
        <v>46</v>
      </c>
      <c r="D1532" t="s">
        <v>58</v>
      </c>
      <c r="E1532" t="s">
        <v>58</v>
      </c>
      <c r="F1532" t="s">
        <v>35</v>
      </c>
      <c r="G1532">
        <v>609</v>
      </c>
      <c r="H1532" t="s">
        <v>26</v>
      </c>
      <c r="I1532" t="s">
        <v>620</v>
      </c>
      <c r="J1532" t="s">
        <v>438</v>
      </c>
      <c r="K1532" t="s">
        <v>422</v>
      </c>
      <c r="L1532" t="s">
        <v>422</v>
      </c>
      <c r="M1532" t="s">
        <v>1161</v>
      </c>
    </row>
    <row r="1533" spans="1:13" hidden="1" x14ac:dyDescent="0.35">
      <c r="A1533" s="45">
        <v>46053</v>
      </c>
      <c r="B1533" t="s">
        <v>357</v>
      </c>
      <c r="C1533" t="s">
        <v>47</v>
      </c>
      <c r="D1533" t="s">
        <v>58</v>
      </c>
      <c r="E1533" t="s">
        <v>58</v>
      </c>
      <c r="F1533" t="s">
        <v>35</v>
      </c>
      <c r="G1533">
        <v>609</v>
      </c>
      <c r="H1533" t="s">
        <v>26</v>
      </c>
      <c r="I1533" t="s">
        <v>422</v>
      </c>
      <c r="J1533" t="s">
        <v>422</v>
      </c>
      <c r="K1533" t="s">
        <v>444</v>
      </c>
      <c r="L1533" t="s">
        <v>444</v>
      </c>
      <c r="M1533" t="s">
        <v>422</v>
      </c>
    </row>
    <row r="1534" spans="1:13" hidden="1" x14ac:dyDescent="0.35">
      <c r="A1534" s="45">
        <v>46053</v>
      </c>
      <c r="B1534" t="s">
        <v>357</v>
      </c>
      <c r="C1534" t="s">
        <v>402</v>
      </c>
      <c r="D1534" t="s">
        <v>58</v>
      </c>
      <c r="E1534" t="s">
        <v>58</v>
      </c>
      <c r="F1534" t="s">
        <v>35</v>
      </c>
      <c r="G1534">
        <v>609</v>
      </c>
      <c r="H1534" t="s">
        <v>26</v>
      </c>
      <c r="I1534" s="37" t="s">
        <v>444</v>
      </c>
      <c r="J1534" s="38" t="s">
        <v>444</v>
      </c>
      <c r="K1534" s="38" t="s">
        <v>444</v>
      </c>
      <c r="L1534" s="38" t="s">
        <v>444</v>
      </c>
      <c r="M1534" t="s">
        <v>444</v>
      </c>
    </row>
    <row r="1535" spans="1:13" hidden="1" x14ac:dyDescent="0.35">
      <c r="A1535" s="45">
        <v>46053</v>
      </c>
      <c r="B1535" t="s">
        <v>357</v>
      </c>
      <c r="C1535" t="s">
        <v>26</v>
      </c>
      <c r="D1535" t="s">
        <v>58</v>
      </c>
      <c r="E1535" t="s">
        <v>58</v>
      </c>
      <c r="F1535" t="s">
        <v>35</v>
      </c>
      <c r="G1535">
        <v>609</v>
      </c>
      <c r="H1535" t="s">
        <v>26</v>
      </c>
      <c r="I1535" s="38" t="s">
        <v>422</v>
      </c>
      <c r="J1535" s="38" t="s">
        <v>422</v>
      </c>
      <c r="K1535" s="38" t="s">
        <v>444</v>
      </c>
      <c r="L1535" s="38" t="s">
        <v>444</v>
      </c>
      <c r="M1535" s="37" t="s">
        <v>422</v>
      </c>
    </row>
    <row r="1536" spans="1:13" hidden="1" x14ac:dyDescent="0.35">
      <c r="A1536" s="45">
        <v>46053</v>
      </c>
      <c r="B1536" t="s">
        <v>357</v>
      </c>
      <c r="C1536" t="s">
        <v>42</v>
      </c>
      <c r="D1536" t="s">
        <v>58</v>
      </c>
      <c r="E1536" t="s">
        <v>58</v>
      </c>
      <c r="F1536" t="s">
        <v>35</v>
      </c>
      <c r="G1536">
        <v>609</v>
      </c>
      <c r="H1536" t="s">
        <v>26</v>
      </c>
      <c r="I1536" s="38" t="s">
        <v>496</v>
      </c>
      <c r="J1536" s="38" t="s">
        <v>422</v>
      </c>
      <c r="K1536" t="s">
        <v>422</v>
      </c>
      <c r="L1536" s="37" t="s">
        <v>422</v>
      </c>
      <c r="M1536" t="s">
        <v>422</v>
      </c>
    </row>
    <row r="1537" spans="1:13" hidden="1" x14ac:dyDescent="0.35">
      <c r="A1537" s="45">
        <v>46053</v>
      </c>
      <c r="B1537" t="s">
        <v>357</v>
      </c>
      <c r="C1537" t="s">
        <v>18</v>
      </c>
      <c r="D1537" t="s">
        <v>58</v>
      </c>
      <c r="E1537" t="s">
        <v>58</v>
      </c>
      <c r="F1537" t="s">
        <v>35</v>
      </c>
      <c r="G1537">
        <v>609</v>
      </c>
      <c r="H1537" t="s">
        <v>26</v>
      </c>
      <c r="I1537" s="38" t="s">
        <v>620</v>
      </c>
      <c r="J1537" s="38" t="s">
        <v>441</v>
      </c>
      <c r="K1537" s="38" t="s">
        <v>422</v>
      </c>
      <c r="L1537" s="38" t="s">
        <v>422</v>
      </c>
      <c r="M1537" s="37" t="s">
        <v>1032</v>
      </c>
    </row>
    <row r="1538" spans="1:13" hidden="1" x14ac:dyDescent="0.35">
      <c r="A1538" s="45">
        <v>46053</v>
      </c>
      <c r="B1538" t="s">
        <v>357</v>
      </c>
      <c r="C1538" t="s">
        <v>48</v>
      </c>
      <c r="D1538" t="s">
        <v>58</v>
      </c>
      <c r="E1538" t="s">
        <v>58</v>
      </c>
      <c r="F1538" t="s">
        <v>35</v>
      </c>
      <c r="G1538">
        <v>609</v>
      </c>
      <c r="H1538" t="s">
        <v>26</v>
      </c>
      <c r="I1538" s="38" t="s">
        <v>422</v>
      </c>
      <c r="J1538" s="38" t="s">
        <v>444</v>
      </c>
      <c r="K1538" t="s">
        <v>444</v>
      </c>
      <c r="L1538" s="37" t="s">
        <v>444</v>
      </c>
      <c r="M1538" t="s">
        <v>422</v>
      </c>
    </row>
    <row r="1539" spans="1:13" hidden="1" x14ac:dyDescent="0.35">
      <c r="A1539" s="45">
        <v>46053</v>
      </c>
      <c r="B1539" t="s">
        <v>357</v>
      </c>
      <c r="C1539" t="s">
        <v>46</v>
      </c>
      <c r="D1539" t="s">
        <v>58</v>
      </c>
      <c r="E1539" t="s">
        <v>58</v>
      </c>
      <c r="F1539" t="s">
        <v>35</v>
      </c>
      <c r="G1539">
        <v>999</v>
      </c>
      <c r="H1539" t="s">
        <v>27</v>
      </c>
      <c r="I1539" s="38" t="s">
        <v>498</v>
      </c>
      <c r="J1539" s="38" t="s">
        <v>499</v>
      </c>
      <c r="K1539" t="s">
        <v>500</v>
      </c>
      <c r="L1539" t="s">
        <v>501</v>
      </c>
      <c r="M1539" t="s">
        <v>502</v>
      </c>
    </row>
    <row r="1540" spans="1:13" hidden="1" x14ac:dyDescent="0.35">
      <c r="A1540" s="45">
        <v>46053</v>
      </c>
      <c r="B1540" t="s">
        <v>357</v>
      </c>
      <c r="C1540" t="s">
        <v>47</v>
      </c>
      <c r="D1540" t="s">
        <v>58</v>
      </c>
      <c r="E1540" t="s">
        <v>58</v>
      </c>
      <c r="F1540" t="s">
        <v>35</v>
      </c>
      <c r="G1540">
        <v>999</v>
      </c>
      <c r="H1540" t="s">
        <v>27</v>
      </c>
      <c r="I1540" t="s">
        <v>503</v>
      </c>
      <c r="J1540" t="s">
        <v>504</v>
      </c>
      <c r="K1540" t="s">
        <v>422</v>
      </c>
      <c r="L1540" t="s">
        <v>505</v>
      </c>
      <c r="M1540" t="s">
        <v>422</v>
      </c>
    </row>
    <row r="1541" spans="1:13" hidden="1" x14ac:dyDescent="0.35">
      <c r="A1541" s="45">
        <v>46053</v>
      </c>
      <c r="B1541" t="s">
        <v>357</v>
      </c>
      <c r="C1541" t="s">
        <v>402</v>
      </c>
      <c r="D1541" t="s">
        <v>58</v>
      </c>
      <c r="E1541" t="s">
        <v>58</v>
      </c>
      <c r="F1541" t="s">
        <v>35</v>
      </c>
      <c r="G1541">
        <v>999</v>
      </c>
      <c r="H1541" t="s">
        <v>27</v>
      </c>
      <c r="I1541" s="38" t="s">
        <v>506</v>
      </c>
      <c r="J1541" s="38" t="s">
        <v>507</v>
      </c>
      <c r="K1541" s="38" t="s">
        <v>422</v>
      </c>
      <c r="L1541" s="38" t="s">
        <v>508</v>
      </c>
      <c r="M1541" t="s">
        <v>444</v>
      </c>
    </row>
    <row r="1542" spans="1:13" hidden="1" x14ac:dyDescent="0.35">
      <c r="A1542" s="45">
        <v>46053</v>
      </c>
      <c r="B1542" t="s">
        <v>357</v>
      </c>
      <c r="C1542" t="s">
        <v>26</v>
      </c>
      <c r="D1542" t="s">
        <v>58</v>
      </c>
      <c r="E1542" t="s">
        <v>58</v>
      </c>
      <c r="F1542" t="s">
        <v>35</v>
      </c>
      <c r="G1542">
        <v>999</v>
      </c>
      <c r="H1542" t="s">
        <v>27</v>
      </c>
      <c r="I1542" s="37" t="s">
        <v>469</v>
      </c>
      <c r="J1542" s="38" t="s">
        <v>473</v>
      </c>
      <c r="K1542" s="38" t="s">
        <v>422</v>
      </c>
      <c r="L1542" s="38" t="s">
        <v>422</v>
      </c>
      <c r="M1542" s="38" t="s">
        <v>422</v>
      </c>
    </row>
    <row r="1543" spans="1:13" hidden="1" x14ac:dyDescent="0.35">
      <c r="A1543" s="45">
        <v>46053</v>
      </c>
      <c r="B1543" t="s">
        <v>357</v>
      </c>
      <c r="C1543" t="s">
        <v>42</v>
      </c>
      <c r="D1543" t="s">
        <v>58</v>
      </c>
      <c r="E1543" t="s">
        <v>58</v>
      </c>
      <c r="F1543" t="s">
        <v>35</v>
      </c>
      <c r="G1543">
        <v>999</v>
      </c>
      <c r="H1543" t="s">
        <v>27</v>
      </c>
      <c r="I1543" s="38" t="s">
        <v>509</v>
      </c>
      <c r="J1543" s="38" t="s">
        <v>510</v>
      </c>
      <c r="K1543" t="s">
        <v>511</v>
      </c>
      <c r="L1543" s="38" t="s">
        <v>512</v>
      </c>
      <c r="M1543" t="s">
        <v>422</v>
      </c>
    </row>
    <row r="1544" spans="1:13" hidden="1" x14ac:dyDescent="0.35">
      <c r="A1544" s="45">
        <v>46053</v>
      </c>
      <c r="B1544" t="s">
        <v>357</v>
      </c>
      <c r="C1544" t="s">
        <v>18</v>
      </c>
      <c r="D1544" t="s">
        <v>58</v>
      </c>
      <c r="E1544" t="s">
        <v>58</v>
      </c>
      <c r="F1544" t="s">
        <v>35</v>
      </c>
      <c r="G1544">
        <v>999</v>
      </c>
      <c r="H1544" t="s">
        <v>27</v>
      </c>
      <c r="I1544" s="38" t="s">
        <v>513</v>
      </c>
      <c r="J1544" s="38" t="s">
        <v>514</v>
      </c>
      <c r="K1544" s="38" t="s">
        <v>515</v>
      </c>
      <c r="L1544" s="38" t="s">
        <v>516</v>
      </c>
      <c r="M1544" s="38" t="s">
        <v>517</v>
      </c>
    </row>
    <row r="1545" spans="1:13" hidden="1" x14ac:dyDescent="0.35">
      <c r="A1545" s="45">
        <v>46053</v>
      </c>
      <c r="B1545" t="s">
        <v>357</v>
      </c>
      <c r="C1545" t="s">
        <v>48</v>
      </c>
      <c r="D1545" t="s">
        <v>58</v>
      </c>
      <c r="E1545" t="s">
        <v>58</v>
      </c>
      <c r="F1545" t="s">
        <v>35</v>
      </c>
      <c r="G1545">
        <v>999</v>
      </c>
      <c r="H1545" t="s">
        <v>27</v>
      </c>
      <c r="I1545" s="38" t="s">
        <v>518</v>
      </c>
      <c r="J1545" s="38" t="s">
        <v>519</v>
      </c>
      <c r="K1545" t="s">
        <v>508</v>
      </c>
      <c r="L1545" s="38" t="s">
        <v>520</v>
      </c>
      <c r="M1545" t="s">
        <v>422</v>
      </c>
    </row>
    <row r="1546" spans="1:13" hidden="1" x14ac:dyDescent="0.35">
      <c r="A1546" s="45">
        <v>46053</v>
      </c>
      <c r="B1546" t="s">
        <v>357</v>
      </c>
      <c r="C1546" t="s">
        <v>46</v>
      </c>
      <c r="D1546" t="s">
        <v>58</v>
      </c>
      <c r="E1546" t="s">
        <v>58</v>
      </c>
      <c r="F1546" t="s">
        <v>29</v>
      </c>
      <c r="G1546">
        <v>601</v>
      </c>
      <c r="H1546" t="s">
        <v>359</v>
      </c>
      <c r="I1546" s="38" t="s">
        <v>643</v>
      </c>
      <c r="J1546" s="38" t="s">
        <v>450</v>
      </c>
      <c r="K1546" t="s">
        <v>422</v>
      </c>
      <c r="L1546" t="s">
        <v>422</v>
      </c>
      <c r="M1546" t="s">
        <v>422</v>
      </c>
    </row>
    <row r="1547" spans="1:13" hidden="1" x14ac:dyDescent="0.35">
      <c r="A1547" s="45">
        <v>46053</v>
      </c>
      <c r="B1547" t="s">
        <v>357</v>
      </c>
      <c r="C1547" t="s">
        <v>47</v>
      </c>
      <c r="D1547" t="s">
        <v>58</v>
      </c>
      <c r="E1547" t="s">
        <v>58</v>
      </c>
      <c r="F1547" t="s">
        <v>29</v>
      </c>
      <c r="G1547">
        <v>601</v>
      </c>
      <c r="H1547" t="s">
        <v>359</v>
      </c>
      <c r="I1547" s="38" t="s">
        <v>444</v>
      </c>
      <c r="J1547" s="38" t="s">
        <v>444</v>
      </c>
      <c r="K1547" t="s">
        <v>444</v>
      </c>
      <c r="L1547" t="s">
        <v>444</v>
      </c>
      <c r="M1547" t="s">
        <v>444</v>
      </c>
    </row>
    <row r="1548" spans="1:13" hidden="1" x14ac:dyDescent="0.35">
      <c r="A1548" s="45">
        <v>46053</v>
      </c>
      <c r="B1548" t="s">
        <v>357</v>
      </c>
      <c r="C1548" t="s">
        <v>402</v>
      </c>
      <c r="D1548" t="s">
        <v>58</v>
      </c>
      <c r="E1548" t="s">
        <v>58</v>
      </c>
      <c r="F1548" t="s">
        <v>29</v>
      </c>
      <c r="G1548">
        <v>601</v>
      </c>
      <c r="H1548" t="s">
        <v>359</v>
      </c>
      <c r="I1548" s="38" t="s">
        <v>444</v>
      </c>
      <c r="J1548" s="38" t="s">
        <v>444</v>
      </c>
      <c r="K1548" s="38" t="s">
        <v>444</v>
      </c>
      <c r="L1548" s="38" t="s">
        <v>444</v>
      </c>
      <c r="M1548" s="37" t="s">
        <v>444</v>
      </c>
    </row>
    <row r="1549" spans="1:13" hidden="1" x14ac:dyDescent="0.35">
      <c r="A1549" s="45">
        <v>46053</v>
      </c>
      <c r="B1549" t="s">
        <v>357</v>
      </c>
      <c r="C1549" t="s">
        <v>26</v>
      </c>
      <c r="D1549" t="s">
        <v>58</v>
      </c>
      <c r="E1549" t="s">
        <v>58</v>
      </c>
      <c r="F1549" t="s">
        <v>29</v>
      </c>
      <c r="G1549">
        <v>601</v>
      </c>
      <c r="H1549" t="s">
        <v>359</v>
      </c>
      <c r="I1549" s="38" t="s">
        <v>444</v>
      </c>
      <c r="J1549" s="38" t="s">
        <v>444</v>
      </c>
      <c r="K1549" s="38" t="s">
        <v>444</v>
      </c>
      <c r="L1549" s="38" t="s">
        <v>444</v>
      </c>
      <c r="M1549" s="38" t="s">
        <v>444</v>
      </c>
    </row>
    <row r="1550" spans="1:13" hidden="1" x14ac:dyDescent="0.35">
      <c r="A1550" s="45">
        <v>46053</v>
      </c>
      <c r="B1550" t="s">
        <v>357</v>
      </c>
      <c r="C1550" t="s">
        <v>42</v>
      </c>
      <c r="D1550" t="s">
        <v>58</v>
      </c>
      <c r="E1550" t="s">
        <v>58</v>
      </c>
      <c r="F1550" t="s">
        <v>29</v>
      </c>
      <c r="G1550">
        <v>601</v>
      </c>
      <c r="H1550" t="s">
        <v>359</v>
      </c>
      <c r="I1550" s="38" t="s">
        <v>422</v>
      </c>
      <c r="J1550" s="38" t="s">
        <v>444</v>
      </c>
      <c r="K1550" s="38" t="s">
        <v>422</v>
      </c>
      <c r="L1550" s="37" t="s">
        <v>444</v>
      </c>
      <c r="M1550" t="s">
        <v>444</v>
      </c>
    </row>
    <row r="1551" spans="1:13" hidden="1" x14ac:dyDescent="0.35">
      <c r="A1551" s="45">
        <v>46053</v>
      </c>
      <c r="B1551" t="s">
        <v>357</v>
      </c>
      <c r="C1551" t="s">
        <v>18</v>
      </c>
      <c r="D1551" t="s">
        <v>58</v>
      </c>
      <c r="E1551" t="s">
        <v>58</v>
      </c>
      <c r="F1551" t="s">
        <v>29</v>
      </c>
      <c r="G1551">
        <v>601</v>
      </c>
      <c r="H1551" t="s">
        <v>359</v>
      </c>
      <c r="I1551" s="37" t="s">
        <v>643</v>
      </c>
      <c r="J1551" s="38" t="s">
        <v>450</v>
      </c>
      <c r="K1551" s="38" t="s">
        <v>687</v>
      </c>
      <c r="L1551" s="38" t="s">
        <v>422</v>
      </c>
      <c r="M1551" t="s">
        <v>422</v>
      </c>
    </row>
    <row r="1552" spans="1:13" hidden="1" x14ac:dyDescent="0.35">
      <c r="A1552" s="45">
        <v>46053</v>
      </c>
      <c r="B1552" t="s">
        <v>357</v>
      </c>
      <c r="C1552" t="s">
        <v>48</v>
      </c>
      <c r="D1552" t="s">
        <v>58</v>
      </c>
      <c r="E1552" t="s">
        <v>58</v>
      </c>
      <c r="F1552" t="s">
        <v>29</v>
      </c>
      <c r="G1552">
        <v>601</v>
      </c>
      <c r="H1552" t="s">
        <v>359</v>
      </c>
      <c r="I1552" s="38" t="s">
        <v>422</v>
      </c>
      <c r="J1552" s="38" t="s">
        <v>444</v>
      </c>
      <c r="K1552" t="s">
        <v>422</v>
      </c>
      <c r="L1552" s="38" t="s">
        <v>422</v>
      </c>
      <c r="M1552" t="s">
        <v>444</v>
      </c>
    </row>
    <row r="1553" spans="1:13" hidden="1" x14ac:dyDescent="0.35">
      <c r="A1553" s="45">
        <v>46053</v>
      </c>
      <c r="B1553" t="s">
        <v>357</v>
      </c>
      <c r="C1553" t="s">
        <v>46</v>
      </c>
      <c r="D1553" t="s">
        <v>58</v>
      </c>
      <c r="E1553" t="s">
        <v>58</v>
      </c>
      <c r="F1553" t="s">
        <v>29</v>
      </c>
      <c r="G1553">
        <v>602</v>
      </c>
      <c r="H1553" t="s">
        <v>360</v>
      </c>
      <c r="I1553" t="s">
        <v>572</v>
      </c>
      <c r="J1553" t="s">
        <v>529</v>
      </c>
      <c r="K1553" t="s">
        <v>959</v>
      </c>
      <c r="L1553" t="s">
        <v>1342</v>
      </c>
      <c r="M1553" t="s">
        <v>422</v>
      </c>
    </row>
    <row r="1554" spans="1:13" hidden="1" x14ac:dyDescent="0.35">
      <c r="A1554" s="45">
        <v>46053</v>
      </c>
      <c r="B1554" t="s">
        <v>357</v>
      </c>
      <c r="C1554" t="s">
        <v>47</v>
      </c>
      <c r="D1554" t="s">
        <v>58</v>
      </c>
      <c r="E1554" t="s">
        <v>58</v>
      </c>
      <c r="F1554" t="s">
        <v>29</v>
      </c>
      <c r="G1554">
        <v>602</v>
      </c>
      <c r="H1554" t="s">
        <v>360</v>
      </c>
      <c r="I1554" t="s">
        <v>644</v>
      </c>
      <c r="J1554" t="s">
        <v>571</v>
      </c>
      <c r="K1554" t="s">
        <v>422</v>
      </c>
      <c r="L1554" t="s">
        <v>444</v>
      </c>
      <c r="M1554" t="s">
        <v>444</v>
      </c>
    </row>
    <row r="1555" spans="1:13" hidden="1" x14ac:dyDescent="0.35">
      <c r="A1555" s="45">
        <v>46053</v>
      </c>
      <c r="B1555" t="s">
        <v>357</v>
      </c>
      <c r="C1555" t="s">
        <v>402</v>
      </c>
      <c r="D1555" t="s">
        <v>58</v>
      </c>
      <c r="E1555" t="s">
        <v>58</v>
      </c>
      <c r="F1555" t="s">
        <v>29</v>
      </c>
      <c r="G1555">
        <v>602</v>
      </c>
      <c r="H1555" t="s">
        <v>360</v>
      </c>
      <c r="I1555" s="37" t="s">
        <v>422</v>
      </c>
      <c r="J1555" s="38" t="s">
        <v>444</v>
      </c>
      <c r="K1555" s="37" t="s">
        <v>422</v>
      </c>
      <c r="L1555" s="38" t="s">
        <v>422</v>
      </c>
      <c r="M1555" t="s">
        <v>444</v>
      </c>
    </row>
    <row r="1556" spans="1:13" hidden="1" x14ac:dyDescent="0.35">
      <c r="A1556" s="45">
        <v>46053</v>
      </c>
      <c r="B1556" t="s">
        <v>357</v>
      </c>
      <c r="C1556" t="s">
        <v>26</v>
      </c>
      <c r="D1556" t="s">
        <v>58</v>
      </c>
      <c r="E1556" t="s">
        <v>58</v>
      </c>
      <c r="F1556" t="s">
        <v>29</v>
      </c>
      <c r="G1556">
        <v>602</v>
      </c>
      <c r="H1556" t="s">
        <v>360</v>
      </c>
      <c r="I1556" s="37" t="s">
        <v>422</v>
      </c>
      <c r="J1556" s="38" t="s">
        <v>422</v>
      </c>
      <c r="K1556" s="38" t="s">
        <v>422</v>
      </c>
      <c r="L1556" s="37" t="s">
        <v>444</v>
      </c>
      <c r="M1556" t="s">
        <v>444</v>
      </c>
    </row>
    <row r="1557" spans="1:13" hidden="1" x14ac:dyDescent="0.35">
      <c r="A1557" s="45">
        <v>46053</v>
      </c>
      <c r="B1557" t="s">
        <v>357</v>
      </c>
      <c r="C1557" t="s">
        <v>42</v>
      </c>
      <c r="D1557" t="s">
        <v>58</v>
      </c>
      <c r="E1557" t="s">
        <v>58</v>
      </c>
      <c r="F1557" t="s">
        <v>29</v>
      </c>
      <c r="G1557">
        <v>602</v>
      </c>
      <c r="H1557" t="s">
        <v>360</v>
      </c>
      <c r="I1557" s="38" t="s">
        <v>644</v>
      </c>
      <c r="J1557" s="38" t="s">
        <v>631</v>
      </c>
      <c r="K1557" t="s">
        <v>726</v>
      </c>
      <c r="L1557" s="37" t="s">
        <v>422</v>
      </c>
      <c r="M1557" t="s">
        <v>444</v>
      </c>
    </row>
    <row r="1558" spans="1:13" hidden="1" x14ac:dyDescent="0.35">
      <c r="A1558" s="45">
        <v>46053</v>
      </c>
      <c r="B1558" t="s">
        <v>357</v>
      </c>
      <c r="C1558" t="s">
        <v>18</v>
      </c>
      <c r="D1558" t="s">
        <v>58</v>
      </c>
      <c r="E1558" t="s">
        <v>58</v>
      </c>
      <c r="F1558" t="s">
        <v>29</v>
      </c>
      <c r="G1558">
        <v>602</v>
      </c>
      <c r="H1558" t="s">
        <v>360</v>
      </c>
      <c r="I1558" s="38" t="s">
        <v>440</v>
      </c>
      <c r="J1558" s="38" t="s">
        <v>565</v>
      </c>
      <c r="K1558" t="s">
        <v>975</v>
      </c>
      <c r="L1558" s="38" t="s">
        <v>639</v>
      </c>
      <c r="M1558" t="s">
        <v>422</v>
      </c>
    </row>
    <row r="1559" spans="1:13" hidden="1" x14ac:dyDescent="0.35">
      <c r="A1559" s="45">
        <v>46053</v>
      </c>
      <c r="B1559" t="s">
        <v>357</v>
      </c>
      <c r="C1559" t="s">
        <v>48</v>
      </c>
      <c r="D1559" t="s">
        <v>58</v>
      </c>
      <c r="E1559" t="s">
        <v>58</v>
      </c>
      <c r="F1559" t="s">
        <v>29</v>
      </c>
      <c r="G1559">
        <v>602</v>
      </c>
      <c r="H1559" t="s">
        <v>360</v>
      </c>
      <c r="I1559" s="38" t="s">
        <v>900</v>
      </c>
      <c r="J1559" s="38" t="s">
        <v>644</v>
      </c>
      <c r="K1559" t="s">
        <v>422</v>
      </c>
      <c r="L1559" t="s">
        <v>422</v>
      </c>
      <c r="M1559" t="s">
        <v>444</v>
      </c>
    </row>
    <row r="1560" spans="1:13" hidden="1" x14ac:dyDescent="0.35">
      <c r="A1560" s="45">
        <v>46053</v>
      </c>
      <c r="B1560" t="s">
        <v>357</v>
      </c>
      <c r="C1560" t="s">
        <v>46</v>
      </c>
      <c r="D1560" t="s">
        <v>58</v>
      </c>
      <c r="E1560" t="s">
        <v>58</v>
      </c>
      <c r="F1560" t="s">
        <v>29</v>
      </c>
      <c r="G1560">
        <v>603</v>
      </c>
      <c r="H1560" t="s">
        <v>361</v>
      </c>
      <c r="I1560" t="s">
        <v>761</v>
      </c>
      <c r="J1560" t="s">
        <v>1094</v>
      </c>
      <c r="K1560" t="s">
        <v>974</v>
      </c>
      <c r="L1560" t="s">
        <v>1343</v>
      </c>
      <c r="M1560" t="s">
        <v>971</v>
      </c>
    </row>
    <row r="1561" spans="1:13" hidden="1" x14ac:dyDescent="0.35">
      <c r="A1561" s="45">
        <v>46053</v>
      </c>
      <c r="B1561" t="s">
        <v>357</v>
      </c>
      <c r="C1561" t="s">
        <v>47</v>
      </c>
      <c r="D1561" t="s">
        <v>58</v>
      </c>
      <c r="E1561" t="s">
        <v>58</v>
      </c>
      <c r="F1561" t="s">
        <v>29</v>
      </c>
      <c r="G1561">
        <v>603</v>
      </c>
      <c r="H1561" t="s">
        <v>361</v>
      </c>
      <c r="I1561" t="s">
        <v>761</v>
      </c>
      <c r="J1561" t="s">
        <v>977</v>
      </c>
      <c r="K1561" t="s">
        <v>422</v>
      </c>
      <c r="L1561" t="s">
        <v>927</v>
      </c>
      <c r="M1561" t="s">
        <v>444</v>
      </c>
    </row>
    <row r="1562" spans="1:13" hidden="1" x14ac:dyDescent="0.35">
      <c r="A1562" s="45">
        <v>46053</v>
      </c>
      <c r="B1562" t="s">
        <v>357</v>
      </c>
      <c r="C1562" t="s">
        <v>402</v>
      </c>
      <c r="D1562" t="s">
        <v>58</v>
      </c>
      <c r="E1562" t="s">
        <v>58</v>
      </c>
      <c r="F1562" t="s">
        <v>29</v>
      </c>
      <c r="G1562">
        <v>603</v>
      </c>
      <c r="H1562" t="s">
        <v>361</v>
      </c>
      <c r="I1562" s="38" t="s">
        <v>422</v>
      </c>
      <c r="J1562" s="37" t="s">
        <v>422</v>
      </c>
      <c r="K1562" t="s">
        <v>444</v>
      </c>
      <c r="L1562" s="38" t="s">
        <v>444</v>
      </c>
      <c r="M1562" t="s">
        <v>444</v>
      </c>
    </row>
    <row r="1563" spans="1:13" hidden="1" x14ac:dyDescent="0.35">
      <c r="A1563" s="45">
        <v>46053</v>
      </c>
      <c r="B1563" t="s">
        <v>357</v>
      </c>
      <c r="C1563" t="s">
        <v>26</v>
      </c>
      <c r="D1563" t="s">
        <v>58</v>
      </c>
      <c r="E1563" t="s">
        <v>58</v>
      </c>
      <c r="F1563" t="s">
        <v>29</v>
      </c>
      <c r="G1563">
        <v>603</v>
      </c>
      <c r="H1563" t="s">
        <v>361</v>
      </c>
      <c r="I1563" s="38" t="s">
        <v>422</v>
      </c>
      <c r="J1563" s="38" t="s">
        <v>422</v>
      </c>
      <c r="K1563" s="37" t="s">
        <v>444</v>
      </c>
      <c r="L1563" s="38" t="s">
        <v>444</v>
      </c>
      <c r="M1563" t="s">
        <v>444</v>
      </c>
    </row>
    <row r="1564" spans="1:13" hidden="1" x14ac:dyDescent="0.35">
      <c r="A1564" s="45">
        <v>46053</v>
      </c>
      <c r="B1564" t="s">
        <v>357</v>
      </c>
      <c r="C1564" t="s">
        <v>42</v>
      </c>
      <c r="D1564" t="s">
        <v>58</v>
      </c>
      <c r="E1564" t="s">
        <v>58</v>
      </c>
      <c r="F1564" t="s">
        <v>29</v>
      </c>
      <c r="G1564">
        <v>603</v>
      </c>
      <c r="H1564" t="s">
        <v>361</v>
      </c>
      <c r="I1564" s="38" t="s">
        <v>1296</v>
      </c>
      <c r="J1564" s="38" t="s">
        <v>847</v>
      </c>
      <c r="K1564" t="s">
        <v>442</v>
      </c>
      <c r="L1564" t="s">
        <v>598</v>
      </c>
      <c r="M1564" t="s">
        <v>422</v>
      </c>
    </row>
    <row r="1565" spans="1:13" hidden="1" x14ac:dyDescent="0.35">
      <c r="A1565" s="45">
        <v>46053</v>
      </c>
      <c r="B1565" t="s">
        <v>357</v>
      </c>
      <c r="C1565" t="s">
        <v>18</v>
      </c>
      <c r="D1565" t="s">
        <v>58</v>
      </c>
      <c r="E1565" t="s">
        <v>58</v>
      </c>
      <c r="F1565" t="s">
        <v>29</v>
      </c>
      <c r="G1565">
        <v>603</v>
      </c>
      <c r="H1565" t="s">
        <v>361</v>
      </c>
      <c r="I1565" s="38" t="s">
        <v>915</v>
      </c>
      <c r="J1565" s="38" t="s">
        <v>728</v>
      </c>
      <c r="K1565" t="s">
        <v>1018</v>
      </c>
      <c r="L1565" t="s">
        <v>1344</v>
      </c>
      <c r="M1565" t="s">
        <v>920</v>
      </c>
    </row>
    <row r="1566" spans="1:13" hidden="1" x14ac:dyDescent="0.35">
      <c r="A1566" s="45">
        <v>46053</v>
      </c>
      <c r="B1566" t="s">
        <v>357</v>
      </c>
      <c r="C1566" t="s">
        <v>48</v>
      </c>
      <c r="D1566" t="s">
        <v>58</v>
      </c>
      <c r="E1566" t="s">
        <v>58</v>
      </c>
      <c r="F1566" t="s">
        <v>29</v>
      </c>
      <c r="G1566">
        <v>603</v>
      </c>
      <c r="H1566" t="s">
        <v>361</v>
      </c>
      <c r="I1566" t="s">
        <v>860</v>
      </c>
      <c r="J1566" t="s">
        <v>1091</v>
      </c>
      <c r="K1566" t="s">
        <v>422</v>
      </c>
      <c r="L1566" t="s">
        <v>422</v>
      </c>
      <c r="M1566" t="s">
        <v>422</v>
      </c>
    </row>
    <row r="1567" spans="1:13" hidden="1" x14ac:dyDescent="0.35">
      <c r="A1567" s="45">
        <v>46053</v>
      </c>
      <c r="B1567" t="s">
        <v>357</v>
      </c>
      <c r="C1567" t="s">
        <v>46</v>
      </c>
      <c r="D1567" t="s">
        <v>58</v>
      </c>
      <c r="E1567" t="s">
        <v>58</v>
      </c>
      <c r="F1567" t="s">
        <v>29</v>
      </c>
      <c r="G1567">
        <v>604</v>
      </c>
      <c r="H1567" t="s">
        <v>362</v>
      </c>
      <c r="I1567" t="s">
        <v>1136</v>
      </c>
      <c r="J1567" t="s">
        <v>959</v>
      </c>
      <c r="K1567" t="s">
        <v>1345</v>
      </c>
      <c r="L1567" t="s">
        <v>931</v>
      </c>
      <c r="M1567" t="s">
        <v>1346</v>
      </c>
    </row>
    <row r="1568" spans="1:13" hidden="1" x14ac:dyDescent="0.35">
      <c r="A1568" s="45">
        <v>46053</v>
      </c>
      <c r="B1568" t="s">
        <v>357</v>
      </c>
      <c r="C1568" t="s">
        <v>47</v>
      </c>
      <c r="D1568" t="s">
        <v>58</v>
      </c>
      <c r="E1568" t="s">
        <v>58</v>
      </c>
      <c r="F1568" t="s">
        <v>29</v>
      </c>
      <c r="G1568">
        <v>604</v>
      </c>
      <c r="H1568" t="s">
        <v>362</v>
      </c>
      <c r="I1568" t="s">
        <v>1261</v>
      </c>
      <c r="J1568" t="s">
        <v>1254</v>
      </c>
      <c r="K1568" t="s">
        <v>422</v>
      </c>
      <c r="L1568" t="s">
        <v>1117</v>
      </c>
      <c r="M1568" t="s">
        <v>444</v>
      </c>
    </row>
    <row r="1569" spans="1:13" hidden="1" x14ac:dyDescent="0.35">
      <c r="A1569" s="45">
        <v>46053</v>
      </c>
      <c r="B1569" t="s">
        <v>357</v>
      </c>
      <c r="C1569" t="s">
        <v>402</v>
      </c>
      <c r="D1569" t="s">
        <v>58</v>
      </c>
      <c r="E1569" t="s">
        <v>58</v>
      </c>
      <c r="F1569" t="s">
        <v>29</v>
      </c>
      <c r="G1569">
        <v>604</v>
      </c>
      <c r="H1569" t="s">
        <v>362</v>
      </c>
      <c r="I1569" s="38" t="s">
        <v>422</v>
      </c>
      <c r="J1569" s="38" t="s">
        <v>422</v>
      </c>
      <c r="K1569" t="s">
        <v>444</v>
      </c>
      <c r="L1569" t="s">
        <v>444</v>
      </c>
      <c r="M1569" t="s">
        <v>444</v>
      </c>
    </row>
    <row r="1570" spans="1:13" hidden="1" x14ac:dyDescent="0.35">
      <c r="A1570" s="45">
        <v>46053</v>
      </c>
      <c r="B1570" t="s">
        <v>357</v>
      </c>
      <c r="C1570" t="s">
        <v>26</v>
      </c>
      <c r="D1570" t="s">
        <v>58</v>
      </c>
      <c r="E1570" t="s">
        <v>58</v>
      </c>
      <c r="F1570" t="s">
        <v>29</v>
      </c>
      <c r="G1570">
        <v>604</v>
      </c>
      <c r="H1570" t="s">
        <v>362</v>
      </c>
      <c r="I1570" s="38" t="s">
        <v>422</v>
      </c>
      <c r="J1570" s="38" t="s">
        <v>422</v>
      </c>
      <c r="K1570" t="s">
        <v>444</v>
      </c>
      <c r="L1570" t="s">
        <v>444</v>
      </c>
      <c r="M1570" t="s">
        <v>444</v>
      </c>
    </row>
    <row r="1571" spans="1:13" hidden="1" x14ac:dyDescent="0.35">
      <c r="A1571" s="45">
        <v>46053</v>
      </c>
      <c r="B1571" t="s">
        <v>357</v>
      </c>
      <c r="C1571" t="s">
        <v>42</v>
      </c>
      <c r="D1571" t="s">
        <v>58</v>
      </c>
      <c r="E1571" t="s">
        <v>58</v>
      </c>
      <c r="F1571" t="s">
        <v>29</v>
      </c>
      <c r="G1571">
        <v>604</v>
      </c>
      <c r="H1571" t="s">
        <v>362</v>
      </c>
      <c r="I1571" t="s">
        <v>944</v>
      </c>
      <c r="J1571" t="s">
        <v>1074</v>
      </c>
      <c r="K1571" t="s">
        <v>1013</v>
      </c>
      <c r="L1571" t="s">
        <v>1182</v>
      </c>
      <c r="M1571" t="s">
        <v>422</v>
      </c>
    </row>
    <row r="1572" spans="1:13" hidden="1" x14ac:dyDescent="0.35">
      <c r="A1572" s="45">
        <v>46053</v>
      </c>
      <c r="B1572" t="s">
        <v>357</v>
      </c>
      <c r="C1572" t="s">
        <v>18</v>
      </c>
      <c r="D1572" t="s">
        <v>58</v>
      </c>
      <c r="E1572" t="s">
        <v>58</v>
      </c>
      <c r="F1572" t="s">
        <v>29</v>
      </c>
      <c r="G1572">
        <v>604</v>
      </c>
      <c r="H1572" t="s">
        <v>362</v>
      </c>
      <c r="I1572" s="38" t="s">
        <v>768</v>
      </c>
      <c r="J1572" s="38" t="s">
        <v>1328</v>
      </c>
      <c r="K1572" t="s">
        <v>725</v>
      </c>
      <c r="L1572" s="38" t="s">
        <v>1347</v>
      </c>
      <c r="M1572" s="38" t="s">
        <v>1136</v>
      </c>
    </row>
    <row r="1573" spans="1:13" hidden="1" x14ac:dyDescent="0.35">
      <c r="A1573" s="45">
        <v>46053</v>
      </c>
      <c r="B1573" t="s">
        <v>357</v>
      </c>
      <c r="C1573" t="s">
        <v>48</v>
      </c>
      <c r="D1573" t="s">
        <v>58</v>
      </c>
      <c r="E1573" t="s">
        <v>58</v>
      </c>
      <c r="F1573" t="s">
        <v>29</v>
      </c>
      <c r="G1573">
        <v>604</v>
      </c>
      <c r="H1573" t="s">
        <v>362</v>
      </c>
      <c r="I1573" t="s">
        <v>1348</v>
      </c>
      <c r="J1573" t="s">
        <v>1241</v>
      </c>
      <c r="K1573" t="s">
        <v>1243</v>
      </c>
      <c r="L1573" t="s">
        <v>1326</v>
      </c>
      <c r="M1573" t="s">
        <v>444</v>
      </c>
    </row>
    <row r="1574" spans="1:13" hidden="1" x14ac:dyDescent="0.35">
      <c r="A1574" s="45">
        <v>46053</v>
      </c>
      <c r="B1574" t="s">
        <v>357</v>
      </c>
      <c r="C1574" t="s">
        <v>46</v>
      </c>
      <c r="D1574" t="s">
        <v>58</v>
      </c>
      <c r="E1574" t="s">
        <v>58</v>
      </c>
      <c r="F1574" t="s">
        <v>29</v>
      </c>
      <c r="G1574">
        <v>605</v>
      </c>
      <c r="H1574" t="s">
        <v>363</v>
      </c>
      <c r="I1574" t="s">
        <v>1338</v>
      </c>
      <c r="J1574" t="s">
        <v>1349</v>
      </c>
      <c r="K1574" t="s">
        <v>968</v>
      </c>
      <c r="L1574" t="s">
        <v>1260</v>
      </c>
      <c r="M1574" t="s">
        <v>1350</v>
      </c>
    </row>
    <row r="1575" spans="1:13" hidden="1" x14ac:dyDescent="0.35">
      <c r="A1575" s="45">
        <v>46053</v>
      </c>
      <c r="B1575" t="s">
        <v>357</v>
      </c>
      <c r="C1575" t="s">
        <v>47</v>
      </c>
      <c r="D1575" t="s">
        <v>58</v>
      </c>
      <c r="E1575" t="s">
        <v>58</v>
      </c>
      <c r="F1575" t="s">
        <v>29</v>
      </c>
      <c r="G1575">
        <v>605</v>
      </c>
      <c r="H1575" t="s">
        <v>363</v>
      </c>
      <c r="I1575" t="s">
        <v>1265</v>
      </c>
      <c r="J1575" t="s">
        <v>1351</v>
      </c>
      <c r="K1575" t="s">
        <v>422</v>
      </c>
      <c r="L1575" t="s">
        <v>859</v>
      </c>
      <c r="M1575" t="s">
        <v>444</v>
      </c>
    </row>
    <row r="1576" spans="1:13" hidden="1" x14ac:dyDescent="0.35">
      <c r="A1576" s="45">
        <v>46053</v>
      </c>
      <c r="B1576" t="s">
        <v>357</v>
      </c>
      <c r="C1576" t="s">
        <v>402</v>
      </c>
      <c r="D1576" t="s">
        <v>58</v>
      </c>
      <c r="E1576" t="s">
        <v>58</v>
      </c>
      <c r="F1576" t="s">
        <v>29</v>
      </c>
      <c r="G1576">
        <v>605</v>
      </c>
      <c r="H1576" t="s">
        <v>363</v>
      </c>
      <c r="I1576" t="s">
        <v>422</v>
      </c>
      <c r="J1576" t="s">
        <v>422</v>
      </c>
      <c r="K1576" t="s">
        <v>444</v>
      </c>
      <c r="L1576" t="s">
        <v>444</v>
      </c>
      <c r="M1576" t="s">
        <v>444</v>
      </c>
    </row>
    <row r="1577" spans="1:13" hidden="1" x14ac:dyDescent="0.35">
      <c r="A1577" s="45">
        <v>46053</v>
      </c>
      <c r="B1577" t="s">
        <v>357</v>
      </c>
      <c r="C1577" t="s">
        <v>26</v>
      </c>
      <c r="D1577" t="s">
        <v>58</v>
      </c>
      <c r="E1577" t="s">
        <v>58</v>
      </c>
      <c r="F1577" t="s">
        <v>29</v>
      </c>
      <c r="G1577">
        <v>605</v>
      </c>
      <c r="H1577" t="s">
        <v>363</v>
      </c>
      <c r="I1577" s="38" t="s">
        <v>946</v>
      </c>
      <c r="J1577" s="38" t="s">
        <v>422</v>
      </c>
      <c r="K1577" t="s">
        <v>444</v>
      </c>
      <c r="L1577" t="s">
        <v>422</v>
      </c>
      <c r="M1577" s="38" t="s">
        <v>444</v>
      </c>
    </row>
    <row r="1578" spans="1:13" hidden="1" x14ac:dyDescent="0.35">
      <c r="A1578" s="45">
        <v>46053</v>
      </c>
      <c r="B1578" t="s">
        <v>357</v>
      </c>
      <c r="C1578" t="s">
        <v>42</v>
      </c>
      <c r="D1578" t="s">
        <v>58</v>
      </c>
      <c r="E1578" t="s">
        <v>58</v>
      </c>
      <c r="F1578" t="s">
        <v>29</v>
      </c>
      <c r="G1578">
        <v>605</v>
      </c>
      <c r="H1578" t="s">
        <v>363</v>
      </c>
      <c r="I1578" t="s">
        <v>1169</v>
      </c>
      <c r="J1578" t="s">
        <v>1088</v>
      </c>
      <c r="K1578" t="s">
        <v>1352</v>
      </c>
      <c r="L1578" t="s">
        <v>1353</v>
      </c>
      <c r="M1578" t="s">
        <v>422</v>
      </c>
    </row>
    <row r="1579" spans="1:13" hidden="1" x14ac:dyDescent="0.35">
      <c r="A1579" s="45">
        <v>46053</v>
      </c>
      <c r="B1579" t="s">
        <v>357</v>
      </c>
      <c r="C1579" t="s">
        <v>18</v>
      </c>
      <c r="D1579" t="s">
        <v>58</v>
      </c>
      <c r="E1579" t="s">
        <v>58</v>
      </c>
      <c r="F1579" t="s">
        <v>29</v>
      </c>
      <c r="G1579">
        <v>605</v>
      </c>
      <c r="H1579" t="s">
        <v>363</v>
      </c>
      <c r="I1579" t="s">
        <v>1354</v>
      </c>
      <c r="J1579" t="s">
        <v>634</v>
      </c>
      <c r="K1579" t="s">
        <v>1261</v>
      </c>
      <c r="L1579" t="s">
        <v>1276</v>
      </c>
      <c r="M1579" t="s">
        <v>899</v>
      </c>
    </row>
    <row r="1580" spans="1:13" hidden="1" x14ac:dyDescent="0.35">
      <c r="A1580" s="45">
        <v>46053</v>
      </c>
      <c r="B1580" t="s">
        <v>357</v>
      </c>
      <c r="C1580" t="s">
        <v>48</v>
      </c>
      <c r="D1580" t="s">
        <v>58</v>
      </c>
      <c r="E1580" t="s">
        <v>58</v>
      </c>
      <c r="F1580" t="s">
        <v>29</v>
      </c>
      <c r="G1580">
        <v>605</v>
      </c>
      <c r="H1580" t="s">
        <v>363</v>
      </c>
      <c r="I1580" t="s">
        <v>791</v>
      </c>
      <c r="J1580" t="s">
        <v>1355</v>
      </c>
      <c r="K1580" t="s">
        <v>1334</v>
      </c>
      <c r="L1580" t="s">
        <v>845</v>
      </c>
      <c r="M1580" t="s">
        <v>422</v>
      </c>
    </row>
    <row r="1581" spans="1:13" hidden="1" x14ac:dyDescent="0.35">
      <c r="A1581" s="45">
        <v>46053</v>
      </c>
      <c r="B1581" t="s">
        <v>357</v>
      </c>
      <c r="C1581" t="s">
        <v>46</v>
      </c>
      <c r="D1581" t="s">
        <v>58</v>
      </c>
      <c r="E1581" t="s">
        <v>58</v>
      </c>
      <c r="F1581" t="s">
        <v>29</v>
      </c>
      <c r="G1581">
        <v>606</v>
      </c>
      <c r="H1581" t="s">
        <v>364</v>
      </c>
      <c r="I1581" t="s">
        <v>1095</v>
      </c>
      <c r="J1581" t="s">
        <v>1242</v>
      </c>
      <c r="K1581" t="s">
        <v>564</v>
      </c>
      <c r="L1581" t="s">
        <v>728</v>
      </c>
      <c r="M1581" t="s">
        <v>422</v>
      </c>
    </row>
    <row r="1582" spans="1:13" hidden="1" x14ac:dyDescent="0.35">
      <c r="A1582" s="45">
        <v>46053</v>
      </c>
      <c r="B1582" t="s">
        <v>357</v>
      </c>
      <c r="C1582" t="s">
        <v>47</v>
      </c>
      <c r="D1582" t="s">
        <v>58</v>
      </c>
      <c r="E1582" t="s">
        <v>58</v>
      </c>
      <c r="F1582" t="s">
        <v>29</v>
      </c>
      <c r="G1582">
        <v>606</v>
      </c>
      <c r="H1582" t="s">
        <v>364</v>
      </c>
      <c r="I1582" t="s">
        <v>721</v>
      </c>
      <c r="J1582" t="s">
        <v>844</v>
      </c>
      <c r="K1582" t="s">
        <v>422</v>
      </c>
      <c r="L1582" t="s">
        <v>422</v>
      </c>
      <c r="M1582" t="s">
        <v>444</v>
      </c>
    </row>
    <row r="1583" spans="1:13" hidden="1" x14ac:dyDescent="0.35">
      <c r="A1583" s="45">
        <v>46053</v>
      </c>
      <c r="B1583" t="s">
        <v>357</v>
      </c>
      <c r="C1583" t="s">
        <v>402</v>
      </c>
      <c r="D1583" t="s">
        <v>58</v>
      </c>
      <c r="E1583" t="s">
        <v>58</v>
      </c>
      <c r="F1583" t="s">
        <v>29</v>
      </c>
      <c r="G1583">
        <v>606</v>
      </c>
      <c r="H1583" t="s">
        <v>364</v>
      </c>
      <c r="I1583" t="s">
        <v>422</v>
      </c>
      <c r="J1583" t="s">
        <v>444</v>
      </c>
      <c r="K1583" t="s">
        <v>444</v>
      </c>
      <c r="L1583" t="s">
        <v>422</v>
      </c>
      <c r="M1583" t="s">
        <v>444</v>
      </c>
    </row>
    <row r="1584" spans="1:13" hidden="1" x14ac:dyDescent="0.35">
      <c r="A1584" s="45">
        <v>46053</v>
      </c>
      <c r="B1584" t="s">
        <v>357</v>
      </c>
      <c r="C1584" t="s">
        <v>26</v>
      </c>
      <c r="D1584" t="s">
        <v>58</v>
      </c>
      <c r="E1584" t="s">
        <v>58</v>
      </c>
      <c r="F1584" t="s">
        <v>29</v>
      </c>
      <c r="G1584">
        <v>606</v>
      </c>
      <c r="H1584" t="s">
        <v>364</v>
      </c>
      <c r="I1584" t="s">
        <v>444</v>
      </c>
      <c r="J1584" t="s">
        <v>444</v>
      </c>
      <c r="K1584" t="s">
        <v>444</v>
      </c>
      <c r="L1584" t="s">
        <v>444</v>
      </c>
      <c r="M1584" t="s">
        <v>444</v>
      </c>
    </row>
    <row r="1585" spans="1:13" hidden="1" x14ac:dyDescent="0.35">
      <c r="A1585" s="45">
        <v>46053</v>
      </c>
      <c r="B1585" t="s">
        <v>357</v>
      </c>
      <c r="C1585" t="s">
        <v>42</v>
      </c>
      <c r="D1585" t="s">
        <v>58</v>
      </c>
      <c r="E1585" t="s">
        <v>58</v>
      </c>
      <c r="F1585" t="s">
        <v>29</v>
      </c>
      <c r="G1585">
        <v>606</v>
      </c>
      <c r="H1585" t="s">
        <v>364</v>
      </c>
      <c r="I1585" t="s">
        <v>721</v>
      </c>
      <c r="J1585" t="s">
        <v>834</v>
      </c>
      <c r="K1585" t="s">
        <v>726</v>
      </c>
      <c r="L1585" t="s">
        <v>645</v>
      </c>
      <c r="M1585" t="s">
        <v>444</v>
      </c>
    </row>
    <row r="1586" spans="1:13" hidden="1" x14ac:dyDescent="0.35">
      <c r="A1586" s="45">
        <v>46053</v>
      </c>
      <c r="B1586" t="s">
        <v>357</v>
      </c>
      <c r="C1586" t="s">
        <v>18</v>
      </c>
      <c r="D1586" t="s">
        <v>58</v>
      </c>
      <c r="E1586" t="s">
        <v>58</v>
      </c>
      <c r="F1586" t="s">
        <v>29</v>
      </c>
      <c r="G1586">
        <v>606</v>
      </c>
      <c r="H1586" t="s">
        <v>364</v>
      </c>
      <c r="I1586" s="38" t="s">
        <v>841</v>
      </c>
      <c r="J1586" s="38" t="s">
        <v>1303</v>
      </c>
      <c r="K1586" s="38" t="s">
        <v>1356</v>
      </c>
      <c r="L1586" t="s">
        <v>630</v>
      </c>
      <c r="M1586" s="38" t="s">
        <v>422</v>
      </c>
    </row>
    <row r="1587" spans="1:13" hidden="1" x14ac:dyDescent="0.35">
      <c r="A1587" s="45">
        <v>46053</v>
      </c>
      <c r="B1587" t="s">
        <v>357</v>
      </c>
      <c r="C1587" t="s">
        <v>48</v>
      </c>
      <c r="D1587" t="s">
        <v>58</v>
      </c>
      <c r="E1587" t="s">
        <v>58</v>
      </c>
      <c r="F1587" t="s">
        <v>29</v>
      </c>
      <c r="G1587">
        <v>606</v>
      </c>
      <c r="H1587" t="s">
        <v>364</v>
      </c>
      <c r="I1587" t="s">
        <v>915</v>
      </c>
      <c r="J1587" t="s">
        <v>1217</v>
      </c>
      <c r="K1587" t="s">
        <v>422</v>
      </c>
      <c r="L1587" t="s">
        <v>949</v>
      </c>
      <c r="M1587" t="s">
        <v>444</v>
      </c>
    </row>
    <row r="1588" spans="1:13" hidden="1" x14ac:dyDescent="0.35">
      <c r="A1588" s="45">
        <v>46053</v>
      </c>
      <c r="B1588" t="s">
        <v>357</v>
      </c>
      <c r="C1588" t="s">
        <v>46</v>
      </c>
      <c r="D1588" t="s">
        <v>58</v>
      </c>
      <c r="E1588" t="s">
        <v>58</v>
      </c>
      <c r="F1588" t="s">
        <v>29</v>
      </c>
      <c r="G1588">
        <v>607</v>
      </c>
      <c r="H1588" t="s">
        <v>365</v>
      </c>
      <c r="I1588" s="38" t="s">
        <v>620</v>
      </c>
      <c r="J1588" t="s">
        <v>497</v>
      </c>
      <c r="K1588" s="37" t="s">
        <v>701</v>
      </c>
      <c r="L1588" t="s">
        <v>568</v>
      </c>
      <c r="M1588" s="38" t="s">
        <v>444</v>
      </c>
    </row>
    <row r="1589" spans="1:13" hidden="1" x14ac:dyDescent="0.35">
      <c r="A1589" s="45">
        <v>46053</v>
      </c>
      <c r="B1589" t="s">
        <v>357</v>
      </c>
      <c r="C1589" t="s">
        <v>47</v>
      </c>
      <c r="D1589" t="s">
        <v>58</v>
      </c>
      <c r="E1589" t="s">
        <v>58</v>
      </c>
      <c r="F1589" t="s">
        <v>29</v>
      </c>
      <c r="G1589">
        <v>607</v>
      </c>
      <c r="H1589" t="s">
        <v>365</v>
      </c>
      <c r="I1589" s="38" t="s">
        <v>422</v>
      </c>
      <c r="J1589" t="s">
        <v>422</v>
      </c>
      <c r="K1589" s="37" t="s">
        <v>444</v>
      </c>
      <c r="L1589" t="s">
        <v>422</v>
      </c>
      <c r="M1589" s="38" t="s">
        <v>444</v>
      </c>
    </row>
    <row r="1590" spans="1:13" hidden="1" x14ac:dyDescent="0.35">
      <c r="A1590" s="45">
        <v>46053</v>
      </c>
      <c r="B1590" t="s">
        <v>357</v>
      </c>
      <c r="C1590" t="s">
        <v>402</v>
      </c>
      <c r="D1590" t="s">
        <v>58</v>
      </c>
      <c r="E1590" t="s">
        <v>58</v>
      </c>
      <c r="F1590" t="s">
        <v>29</v>
      </c>
      <c r="G1590">
        <v>607</v>
      </c>
      <c r="H1590" t="s">
        <v>365</v>
      </c>
      <c r="I1590" s="38" t="s">
        <v>444</v>
      </c>
      <c r="J1590" t="s">
        <v>444</v>
      </c>
      <c r="K1590" t="s">
        <v>444</v>
      </c>
      <c r="L1590" t="s">
        <v>444</v>
      </c>
      <c r="M1590" s="38" t="s">
        <v>444</v>
      </c>
    </row>
    <row r="1591" spans="1:13" hidden="1" x14ac:dyDescent="0.35">
      <c r="A1591" s="45">
        <v>46053</v>
      </c>
      <c r="B1591" t="s">
        <v>357</v>
      </c>
      <c r="C1591" t="s">
        <v>26</v>
      </c>
      <c r="D1591" t="s">
        <v>58</v>
      </c>
      <c r="E1591" t="s">
        <v>58</v>
      </c>
      <c r="F1591" t="s">
        <v>29</v>
      </c>
      <c r="G1591">
        <v>607</v>
      </c>
      <c r="H1591" t="s">
        <v>365</v>
      </c>
      <c r="I1591" s="38" t="s">
        <v>444</v>
      </c>
      <c r="J1591" s="38" t="s">
        <v>444</v>
      </c>
      <c r="K1591" s="38" t="s">
        <v>444</v>
      </c>
      <c r="L1591" t="s">
        <v>444</v>
      </c>
      <c r="M1591" s="38" t="s">
        <v>444</v>
      </c>
    </row>
    <row r="1592" spans="1:13" hidden="1" x14ac:dyDescent="0.35">
      <c r="A1592" s="45">
        <v>46053</v>
      </c>
      <c r="B1592" t="s">
        <v>357</v>
      </c>
      <c r="C1592" t="s">
        <v>42</v>
      </c>
      <c r="D1592" t="s">
        <v>58</v>
      </c>
      <c r="E1592" t="s">
        <v>58</v>
      </c>
      <c r="F1592" t="s">
        <v>29</v>
      </c>
      <c r="G1592">
        <v>607</v>
      </c>
      <c r="H1592" t="s">
        <v>365</v>
      </c>
      <c r="I1592" s="38" t="s">
        <v>496</v>
      </c>
      <c r="J1592" t="s">
        <v>443</v>
      </c>
      <c r="K1592" t="s">
        <v>422</v>
      </c>
      <c r="L1592" t="s">
        <v>422</v>
      </c>
      <c r="M1592" t="s">
        <v>444</v>
      </c>
    </row>
    <row r="1593" spans="1:13" hidden="1" x14ac:dyDescent="0.35">
      <c r="A1593" s="45">
        <v>46053</v>
      </c>
      <c r="B1593" t="s">
        <v>357</v>
      </c>
      <c r="C1593" t="s">
        <v>18</v>
      </c>
      <c r="D1593" t="s">
        <v>58</v>
      </c>
      <c r="E1593" t="s">
        <v>58</v>
      </c>
      <c r="F1593" t="s">
        <v>29</v>
      </c>
      <c r="G1593">
        <v>607</v>
      </c>
      <c r="H1593" t="s">
        <v>365</v>
      </c>
      <c r="I1593" s="38" t="s">
        <v>497</v>
      </c>
      <c r="J1593" s="38" t="s">
        <v>496</v>
      </c>
      <c r="K1593" s="38" t="s">
        <v>455</v>
      </c>
      <c r="L1593" s="38" t="s">
        <v>619</v>
      </c>
      <c r="M1593" s="38" t="s">
        <v>444</v>
      </c>
    </row>
    <row r="1594" spans="1:13" hidden="1" x14ac:dyDescent="0.35">
      <c r="A1594" s="45">
        <v>46053</v>
      </c>
      <c r="B1594" t="s">
        <v>357</v>
      </c>
      <c r="C1594" t="s">
        <v>48</v>
      </c>
      <c r="D1594" t="s">
        <v>58</v>
      </c>
      <c r="E1594" t="s">
        <v>58</v>
      </c>
      <c r="F1594" t="s">
        <v>29</v>
      </c>
      <c r="G1594">
        <v>607</v>
      </c>
      <c r="H1594" t="s">
        <v>365</v>
      </c>
      <c r="I1594" t="s">
        <v>422</v>
      </c>
      <c r="J1594" t="s">
        <v>422</v>
      </c>
      <c r="K1594" t="s">
        <v>444</v>
      </c>
      <c r="L1594" t="s">
        <v>422</v>
      </c>
      <c r="M1594" t="s">
        <v>444</v>
      </c>
    </row>
    <row r="1595" spans="1:13" hidden="1" x14ac:dyDescent="0.35">
      <c r="A1595" s="45">
        <v>46053</v>
      </c>
      <c r="B1595" t="s">
        <v>357</v>
      </c>
      <c r="C1595" t="s">
        <v>46</v>
      </c>
      <c r="D1595" t="s">
        <v>58</v>
      </c>
      <c r="E1595" t="s">
        <v>58</v>
      </c>
      <c r="F1595" t="s">
        <v>29</v>
      </c>
      <c r="G1595">
        <v>608</v>
      </c>
      <c r="H1595" t="s">
        <v>366</v>
      </c>
      <c r="I1595" s="38" t="s">
        <v>445</v>
      </c>
      <c r="J1595" t="s">
        <v>596</v>
      </c>
      <c r="K1595" t="s">
        <v>422</v>
      </c>
      <c r="L1595" t="s">
        <v>422</v>
      </c>
      <c r="M1595" t="s">
        <v>444</v>
      </c>
    </row>
    <row r="1596" spans="1:13" hidden="1" x14ac:dyDescent="0.35">
      <c r="A1596" s="45">
        <v>46053</v>
      </c>
      <c r="B1596" t="s">
        <v>357</v>
      </c>
      <c r="C1596" t="s">
        <v>47</v>
      </c>
      <c r="D1596" t="s">
        <v>58</v>
      </c>
      <c r="E1596" t="s">
        <v>58</v>
      </c>
      <c r="F1596" t="s">
        <v>29</v>
      </c>
      <c r="G1596">
        <v>608</v>
      </c>
      <c r="H1596" t="s">
        <v>366</v>
      </c>
      <c r="I1596" t="s">
        <v>444</v>
      </c>
      <c r="J1596" t="s">
        <v>444</v>
      </c>
      <c r="K1596" t="s">
        <v>444</v>
      </c>
      <c r="L1596" t="s">
        <v>444</v>
      </c>
      <c r="M1596" t="s">
        <v>444</v>
      </c>
    </row>
    <row r="1597" spans="1:13" hidden="1" x14ac:dyDescent="0.35">
      <c r="A1597" s="45">
        <v>46053</v>
      </c>
      <c r="B1597" t="s">
        <v>357</v>
      </c>
      <c r="C1597" t="s">
        <v>402</v>
      </c>
      <c r="D1597" t="s">
        <v>58</v>
      </c>
      <c r="E1597" t="s">
        <v>58</v>
      </c>
      <c r="F1597" t="s">
        <v>29</v>
      </c>
      <c r="G1597">
        <v>608</v>
      </c>
      <c r="H1597" t="s">
        <v>366</v>
      </c>
      <c r="I1597" s="38" t="s">
        <v>444</v>
      </c>
      <c r="J1597" t="s">
        <v>444</v>
      </c>
      <c r="K1597" t="s">
        <v>444</v>
      </c>
      <c r="L1597" t="s">
        <v>444</v>
      </c>
      <c r="M1597" t="s">
        <v>444</v>
      </c>
    </row>
    <row r="1598" spans="1:13" hidden="1" x14ac:dyDescent="0.35">
      <c r="A1598" s="45">
        <v>46053</v>
      </c>
      <c r="B1598" t="s">
        <v>357</v>
      </c>
      <c r="C1598" t="s">
        <v>26</v>
      </c>
      <c r="D1598" t="s">
        <v>58</v>
      </c>
      <c r="E1598" t="s">
        <v>58</v>
      </c>
      <c r="F1598" t="s">
        <v>29</v>
      </c>
      <c r="G1598">
        <v>608</v>
      </c>
      <c r="H1598" t="s">
        <v>366</v>
      </c>
      <c r="I1598" s="38" t="s">
        <v>444</v>
      </c>
      <c r="J1598" s="38" t="s">
        <v>444</v>
      </c>
      <c r="K1598" s="38" t="s">
        <v>444</v>
      </c>
      <c r="L1598" s="38" t="s">
        <v>444</v>
      </c>
      <c r="M1598" s="38" t="s">
        <v>444</v>
      </c>
    </row>
    <row r="1599" spans="1:13" hidden="1" x14ac:dyDescent="0.35">
      <c r="A1599" s="45">
        <v>46053</v>
      </c>
      <c r="B1599" t="s">
        <v>357</v>
      </c>
      <c r="C1599" t="s">
        <v>42</v>
      </c>
      <c r="D1599" t="s">
        <v>58</v>
      </c>
      <c r="E1599" t="s">
        <v>58</v>
      </c>
      <c r="F1599" t="s">
        <v>29</v>
      </c>
      <c r="G1599">
        <v>608</v>
      </c>
      <c r="H1599" t="s">
        <v>366</v>
      </c>
      <c r="I1599" s="38" t="s">
        <v>422</v>
      </c>
      <c r="J1599" t="s">
        <v>422</v>
      </c>
      <c r="K1599" s="38" t="s">
        <v>422</v>
      </c>
      <c r="L1599" t="s">
        <v>422</v>
      </c>
      <c r="M1599" t="s">
        <v>444</v>
      </c>
    </row>
    <row r="1600" spans="1:13" hidden="1" x14ac:dyDescent="0.35">
      <c r="A1600" s="45">
        <v>46053</v>
      </c>
      <c r="B1600" t="s">
        <v>357</v>
      </c>
      <c r="C1600" t="s">
        <v>18</v>
      </c>
      <c r="D1600" t="s">
        <v>58</v>
      </c>
      <c r="E1600" t="s">
        <v>58</v>
      </c>
      <c r="F1600" t="s">
        <v>29</v>
      </c>
      <c r="G1600">
        <v>608</v>
      </c>
      <c r="H1600" t="s">
        <v>366</v>
      </c>
      <c r="I1600" s="38" t="s">
        <v>596</v>
      </c>
      <c r="J1600" s="38" t="s">
        <v>596</v>
      </c>
      <c r="K1600" s="38" t="s">
        <v>422</v>
      </c>
      <c r="L1600" t="s">
        <v>422</v>
      </c>
      <c r="M1600" t="s">
        <v>444</v>
      </c>
    </row>
    <row r="1601" spans="1:13" hidden="1" x14ac:dyDescent="0.35">
      <c r="A1601" s="45">
        <v>46053</v>
      </c>
      <c r="B1601" t="s">
        <v>357</v>
      </c>
      <c r="C1601" t="s">
        <v>48</v>
      </c>
      <c r="D1601" t="s">
        <v>58</v>
      </c>
      <c r="E1601" t="s">
        <v>58</v>
      </c>
      <c r="F1601" t="s">
        <v>29</v>
      </c>
      <c r="G1601">
        <v>608</v>
      </c>
      <c r="H1601" t="s">
        <v>366</v>
      </c>
      <c r="I1601" t="s">
        <v>422</v>
      </c>
      <c r="J1601" t="s">
        <v>422</v>
      </c>
      <c r="K1601" t="s">
        <v>444</v>
      </c>
      <c r="L1601" t="s">
        <v>444</v>
      </c>
      <c r="M1601" t="s">
        <v>444</v>
      </c>
    </row>
    <row r="1602" spans="1:13" hidden="1" x14ac:dyDescent="0.35">
      <c r="A1602" s="45">
        <v>46053</v>
      </c>
      <c r="B1602" t="s">
        <v>357</v>
      </c>
      <c r="C1602" t="s">
        <v>46</v>
      </c>
      <c r="D1602" t="s">
        <v>58</v>
      </c>
      <c r="E1602" t="s">
        <v>58</v>
      </c>
      <c r="F1602" t="s">
        <v>29</v>
      </c>
      <c r="G1602">
        <v>609</v>
      </c>
      <c r="H1602" t="s">
        <v>26</v>
      </c>
      <c r="I1602" t="s">
        <v>497</v>
      </c>
      <c r="J1602" t="s">
        <v>441</v>
      </c>
      <c r="K1602" t="s">
        <v>422</v>
      </c>
      <c r="L1602" t="s">
        <v>574</v>
      </c>
      <c r="M1602" t="s">
        <v>1038</v>
      </c>
    </row>
    <row r="1603" spans="1:13" hidden="1" x14ac:dyDescent="0.35">
      <c r="A1603" s="45">
        <v>46053</v>
      </c>
      <c r="B1603" t="s">
        <v>357</v>
      </c>
      <c r="C1603" t="s">
        <v>47</v>
      </c>
      <c r="D1603" t="s">
        <v>58</v>
      </c>
      <c r="E1603" t="s">
        <v>58</v>
      </c>
      <c r="F1603" t="s">
        <v>29</v>
      </c>
      <c r="G1603">
        <v>609</v>
      </c>
      <c r="H1603" t="s">
        <v>26</v>
      </c>
      <c r="I1603" t="s">
        <v>422</v>
      </c>
      <c r="J1603" t="s">
        <v>422</v>
      </c>
      <c r="K1603" t="s">
        <v>444</v>
      </c>
      <c r="L1603" t="s">
        <v>444</v>
      </c>
      <c r="M1603" t="s">
        <v>444</v>
      </c>
    </row>
    <row r="1604" spans="1:13" hidden="1" x14ac:dyDescent="0.35">
      <c r="A1604" s="45">
        <v>46053</v>
      </c>
      <c r="B1604" t="s">
        <v>357</v>
      </c>
      <c r="C1604" t="s">
        <v>402</v>
      </c>
      <c r="D1604" t="s">
        <v>58</v>
      </c>
      <c r="E1604" t="s">
        <v>58</v>
      </c>
      <c r="F1604" t="s">
        <v>29</v>
      </c>
      <c r="G1604">
        <v>609</v>
      </c>
      <c r="H1604" t="s">
        <v>26</v>
      </c>
      <c r="I1604" t="s">
        <v>444</v>
      </c>
      <c r="J1604" t="s">
        <v>444</v>
      </c>
      <c r="K1604" t="s">
        <v>444</v>
      </c>
      <c r="L1604" t="s">
        <v>444</v>
      </c>
      <c r="M1604" t="s">
        <v>444</v>
      </c>
    </row>
    <row r="1605" spans="1:13" hidden="1" x14ac:dyDescent="0.35">
      <c r="A1605" s="45">
        <v>46053</v>
      </c>
      <c r="B1605" t="s">
        <v>357</v>
      </c>
      <c r="C1605" t="s">
        <v>26</v>
      </c>
      <c r="D1605" t="s">
        <v>58</v>
      </c>
      <c r="E1605" t="s">
        <v>58</v>
      </c>
      <c r="F1605" t="s">
        <v>29</v>
      </c>
      <c r="G1605">
        <v>609</v>
      </c>
      <c r="H1605" t="s">
        <v>26</v>
      </c>
      <c r="I1605" s="38" t="s">
        <v>422</v>
      </c>
      <c r="J1605" s="38" t="s">
        <v>444</v>
      </c>
      <c r="K1605" s="38" t="s">
        <v>444</v>
      </c>
      <c r="L1605" t="s">
        <v>444</v>
      </c>
      <c r="M1605" t="s">
        <v>422</v>
      </c>
    </row>
    <row r="1606" spans="1:13" hidden="1" x14ac:dyDescent="0.35">
      <c r="A1606" s="45">
        <v>46053</v>
      </c>
      <c r="B1606" t="s">
        <v>357</v>
      </c>
      <c r="C1606" t="s">
        <v>42</v>
      </c>
      <c r="D1606" t="s">
        <v>58</v>
      </c>
      <c r="E1606" t="s">
        <v>58</v>
      </c>
      <c r="F1606" t="s">
        <v>29</v>
      </c>
      <c r="G1606">
        <v>609</v>
      </c>
      <c r="H1606" t="s">
        <v>26</v>
      </c>
      <c r="I1606" t="s">
        <v>596</v>
      </c>
      <c r="J1606" t="s">
        <v>422</v>
      </c>
      <c r="K1606" t="s">
        <v>422</v>
      </c>
      <c r="L1606" t="s">
        <v>444</v>
      </c>
      <c r="M1606" t="s">
        <v>422</v>
      </c>
    </row>
    <row r="1607" spans="1:13" hidden="1" x14ac:dyDescent="0.35">
      <c r="A1607" s="45">
        <v>46053</v>
      </c>
      <c r="B1607" t="s">
        <v>357</v>
      </c>
      <c r="C1607" t="s">
        <v>18</v>
      </c>
      <c r="D1607" t="s">
        <v>58</v>
      </c>
      <c r="E1607" t="s">
        <v>58</v>
      </c>
      <c r="F1607" t="s">
        <v>29</v>
      </c>
      <c r="G1607">
        <v>609</v>
      </c>
      <c r="H1607" t="s">
        <v>26</v>
      </c>
      <c r="I1607" s="38" t="s">
        <v>443</v>
      </c>
      <c r="J1607" s="38" t="s">
        <v>449</v>
      </c>
      <c r="K1607" s="38" t="s">
        <v>422</v>
      </c>
      <c r="L1607" s="38" t="s">
        <v>620</v>
      </c>
      <c r="M1607" s="38" t="s">
        <v>1357</v>
      </c>
    </row>
    <row r="1608" spans="1:13" hidden="1" x14ac:dyDescent="0.35">
      <c r="A1608" s="45">
        <v>46053</v>
      </c>
      <c r="B1608" t="s">
        <v>357</v>
      </c>
      <c r="C1608" t="s">
        <v>48</v>
      </c>
      <c r="D1608" t="s">
        <v>58</v>
      </c>
      <c r="E1608" t="s">
        <v>58</v>
      </c>
      <c r="F1608" t="s">
        <v>29</v>
      </c>
      <c r="G1608">
        <v>609</v>
      </c>
      <c r="H1608" t="s">
        <v>26</v>
      </c>
      <c r="I1608" t="s">
        <v>422</v>
      </c>
      <c r="J1608" t="s">
        <v>422</v>
      </c>
      <c r="K1608" t="s">
        <v>444</v>
      </c>
      <c r="L1608" t="s">
        <v>422</v>
      </c>
      <c r="M1608" t="s">
        <v>444</v>
      </c>
    </row>
    <row r="1609" spans="1:13" hidden="1" x14ac:dyDescent="0.35">
      <c r="A1609" s="45">
        <v>46053</v>
      </c>
      <c r="B1609" t="s">
        <v>357</v>
      </c>
      <c r="C1609" t="s">
        <v>46</v>
      </c>
      <c r="D1609" t="s">
        <v>58</v>
      </c>
      <c r="E1609" t="s">
        <v>58</v>
      </c>
      <c r="F1609" t="s">
        <v>29</v>
      </c>
      <c r="G1609">
        <v>999</v>
      </c>
      <c r="H1609" t="s">
        <v>27</v>
      </c>
      <c r="I1609" s="38" t="s">
        <v>530</v>
      </c>
      <c r="J1609" s="38" t="s">
        <v>531</v>
      </c>
      <c r="K1609" t="s">
        <v>532</v>
      </c>
      <c r="L1609" t="s">
        <v>533</v>
      </c>
      <c r="M1609" t="s">
        <v>512</v>
      </c>
    </row>
    <row r="1610" spans="1:13" hidden="1" x14ac:dyDescent="0.35">
      <c r="A1610" s="45">
        <v>46053</v>
      </c>
      <c r="B1610" t="s">
        <v>357</v>
      </c>
      <c r="C1610" t="s">
        <v>47</v>
      </c>
      <c r="D1610" t="s">
        <v>58</v>
      </c>
      <c r="E1610" t="s">
        <v>58</v>
      </c>
      <c r="F1610" t="s">
        <v>29</v>
      </c>
      <c r="G1610">
        <v>999</v>
      </c>
      <c r="H1610" t="s">
        <v>27</v>
      </c>
      <c r="I1610" t="s">
        <v>534</v>
      </c>
      <c r="J1610" t="s">
        <v>535</v>
      </c>
      <c r="K1610" t="s">
        <v>473</v>
      </c>
      <c r="L1610" t="s">
        <v>536</v>
      </c>
      <c r="M1610" t="s">
        <v>444</v>
      </c>
    </row>
    <row r="1611" spans="1:13" hidden="1" x14ac:dyDescent="0.35">
      <c r="A1611" s="45">
        <v>46053</v>
      </c>
      <c r="B1611" t="s">
        <v>357</v>
      </c>
      <c r="C1611" t="s">
        <v>402</v>
      </c>
      <c r="D1611" t="s">
        <v>58</v>
      </c>
      <c r="E1611" t="s">
        <v>58</v>
      </c>
      <c r="F1611" t="s">
        <v>29</v>
      </c>
      <c r="G1611">
        <v>999</v>
      </c>
      <c r="H1611" t="s">
        <v>27</v>
      </c>
      <c r="I1611" s="38" t="s">
        <v>537</v>
      </c>
      <c r="J1611" t="s">
        <v>538</v>
      </c>
      <c r="K1611" t="s">
        <v>422</v>
      </c>
      <c r="L1611" t="s">
        <v>422</v>
      </c>
      <c r="M1611" t="s">
        <v>444</v>
      </c>
    </row>
    <row r="1612" spans="1:13" hidden="1" x14ac:dyDescent="0.35">
      <c r="A1612" s="45">
        <v>46053</v>
      </c>
      <c r="B1612" t="s">
        <v>357</v>
      </c>
      <c r="C1612" t="s">
        <v>26</v>
      </c>
      <c r="D1612" t="s">
        <v>58</v>
      </c>
      <c r="E1612" t="s">
        <v>58</v>
      </c>
      <c r="F1612" t="s">
        <v>29</v>
      </c>
      <c r="G1612">
        <v>999</v>
      </c>
      <c r="H1612" t="s">
        <v>27</v>
      </c>
      <c r="I1612" s="38" t="s">
        <v>539</v>
      </c>
      <c r="J1612" s="37" t="s">
        <v>540</v>
      </c>
      <c r="K1612" s="38" t="s">
        <v>422</v>
      </c>
      <c r="L1612" s="38" t="s">
        <v>422</v>
      </c>
      <c r="M1612" s="37" t="s">
        <v>422</v>
      </c>
    </row>
    <row r="1613" spans="1:13" hidden="1" x14ac:dyDescent="0.35">
      <c r="A1613" s="45">
        <v>46053</v>
      </c>
      <c r="B1613" t="s">
        <v>357</v>
      </c>
      <c r="C1613" t="s">
        <v>42</v>
      </c>
      <c r="D1613" t="s">
        <v>58</v>
      </c>
      <c r="E1613" t="s">
        <v>58</v>
      </c>
      <c r="F1613" t="s">
        <v>29</v>
      </c>
      <c r="G1613">
        <v>999</v>
      </c>
      <c r="H1613" t="s">
        <v>27</v>
      </c>
      <c r="I1613" t="s">
        <v>541</v>
      </c>
      <c r="J1613" t="s">
        <v>542</v>
      </c>
      <c r="K1613" t="s">
        <v>543</v>
      </c>
      <c r="L1613" t="s">
        <v>544</v>
      </c>
      <c r="M1613" t="s">
        <v>472</v>
      </c>
    </row>
    <row r="1614" spans="1:13" hidden="1" x14ac:dyDescent="0.35">
      <c r="A1614" s="45">
        <v>46053</v>
      </c>
      <c r="B1614" t="s">
        <v>357</v>
      </c>
      <c r="C1614" t="s">
        <v>18</v>
      </c>
      <c r="D1614" t="s">
        <v>58</v>
      </c>
      <c r="E1614" t="s">
        <v>58</v>
      </c>
      <c r="F1614" t="s">
        <v>29</v>
      </c>
      <c r="G1614">
        <v>999</v>
      </c>
      <c r="H1614" t="s">
        <v>27</v>
      </c>
      <c r="I1614" s="38" t="s">
        <v>545</v>
      </c>
      <c r="J1614" s="38" t="s">
        <v>546</v>
      </c>
      <c r="K1614" s="38" t="s">
        <v>547</v>
      </c>
      <c r="L1614" s="38" t="s">
        <v>548</v>
      </c>
      <c r="M1614" t="s">
        <v>549</v>
      </c>
    </row>
    <row r="1615" spans="1:13" hidden="1" x14ac:dyDescent="0.35">
      <c r="A1615" s="45">
        <v>46053</v>
      </c>
      <c r="B1615" t="s">
        <v>357</v>
      </c>
      <c r="C1615" t="s">
        <v>48</v>
      </c>
      <c r="D1615" t="s">
        <v>58</v>
      </c>
      <c r="E1615" t="s">
        <v>58</v>
      </c>
      <c r="F1615" t="s">
        <v>29</v>
      </c>
      <c r="G1615">
        <v>999</v>
      </c>
      <c r="H1615" t="s">
        <v>27</v>
      </c>
      <c r="I1615" s="38" t="s">
        <v>550</v>
      </c>
      <c r="J1615" t="s">
        <v>551</v>
      </c>
      <c r="K1615" s="37" t="s">
        <v>506</v>
      </c>
      <c r="L1615" t="s">
        <v>502</v>
      </c>
      <c r="M1615" t="s">
        <v>422</v>
      </c>
    </row>
    <row r="1616" spans="1:13" hidden="1" x14ac:dyDescent="0.35">
      <c r="A1616" s="45">
        <v>46053</v>
      </c>
      <c r="B1616" t="s">
        <v>357</v>
      </c>
      <c r="C1616" t="s">
        <v>46</v>
      </c>
      <c r="D1616" t="s">
        <v>58</v>
      </c>
      <c r="E1616" t="s">
        <v>58</v>
      </c>
      <c r="F1616" t="s">
        <v>33</v>
      </c>
      <c r="G1616">
        <v>601</v>
      </c>
      <c r="H1616" t="s">
        <v>359</v>
      </c>
      <c r="I1616" s="38" t="s">
        <v>860</v>
      </c>
      <c r="J1616" s="38" t="s">
        <v>644</v>
      </c>
      <c r="K1616" t="s">
        <v>1356</v>
      </c>
      <c r="L1616" t="s">
        <v>444</v>
      </c>
      <c r="M1616" t="s">
        <v>693</v>
      </c>
    </row>
    <row r="1617" spans="1:13" hidden="1" x14ac:dyDescent="0.35">
      <c r="A1617" s="45">
        <v>46053</v>
      </c>
      <c r="B1617" t="s">
        <v>357</v>
      </c>
      <c r="C1617" t="s">
        <v>47</v>
      </c>
      <c r="D1617" t="s">
        <v>58</v>
      </c>
      <c r="E1617" t="s">
        <v>58</v>
      </c>
      <c r="F1617" t="s">
        <v>33</v>
      </c>
      <c r="G1617">
        <v>601</v>
      </c>
      <c r="H1617" t="s">
        <v>359</v>
      </c>
      <c r="I1617" s="37" t="s">
        <v>422</v>
      </c>
      <c r="J1617" s="37" t="s">
        <v>422</v>
      </c>
      <c r="K1617" t="s">
        <v>444</v>
      </c>
      <c r="L1617" t="s">
        <v>444</v>
      </c>
      <c r="M1617" t="s">
        <v>422</v>
      </c>
    </row>
    <row r="1618" spans="1:13" hidden="1" x14ac:dyDescent="0.35">
      <c r="A1618" s="45">
        <v>46053</v>
      </c>
      <c r="B1618" t="s">
        <v>357</v>
      </c>
      <c r="C1618" t="s">
        <v>402</v>
      </c>
      <c r="D1618" t="s">
        <v>58</v>
      </c>
      <c r="E1618" t="s">
        <v>58</v>
      </c>
      <c r="F1618" t="s">
        <v>33</v>
      </c>
      <c r="G1618">
        <v>601</v>
      </c>
      <c r="H1618" t="s">
        <v>359</v>
      </c>
      <c r="I1618" s="38" t="s">
        <v>422</v>
      </c>
      <c r="J1618" s="38" t="s">
        <v>444</v>
      </c>
      <c r="K1618" s="38" t="s">
        <v>444</v>
      </c>
      <c r="L1618" t="s">
        <v>444</v>
      </c>
      <c r="M1618" t="s">
        <v>422</v>
      </c>
    </row>
    <row r="1619" spans="1:13" hidden="1" x14ac:dyDescent="0.35">
      <c r="A1619" s="45">
        <v>46053</v>
      </c>
      <c r="B1619" t="s">
        <v>357</v>
      </c>
      <c r="C1619" t="s">
        <v>26</v>
      </c>
      <c r="D1619" t="s">
        <v>58</v>
      </c>
      <c r="E1619" t="s">
        <v>58</v>
      </c>
      <c r="F1619" t="s">
        <v>33</v>
      </c>
      <c r="G1619">
        <v>601</v>
      </c>
      <c r="H1619" t="s">
        <v>359</v>
      </c>
      <c r="I1619" s="38" t="s">
        <v>1296</v>
      </c>
      <c r="J1619" s="37" t="s">
        <v>444</v>
      </c>
      <c r="K1619" s="37" t="s">
        <v>422</v>
      </c>
      <c r="L1619" s="37" t="s">
        <v>444</v>
      </c>
      <c r="M1619" t="s">
        <v>722</v>
      </c>
    </row>
    <row r="1620" spans="1:13" hidden="1" x14ac:dyDescent="0.35">
      <c r="A1620" s="45">
        <v>46053</v>
      </c>
      <c r="B1620" t="s">
        <v>357</v>
      </c>
      <c r="C1620" t="s">
        <v>42</v>
      </c>
      <c r="D1620" t="s">
        <v>58</v>
      </c>
      <c r="E1620" t="s">
        <v>58</v>
      </c>
      <c r="F1620" t="s">
        <v>33</v>
      </c>
      <c r="G1620">
        <v>601</v>
      </c>
      <c r="H1620" t="s">
        <v>359</v>
      </c>
      <c r="I1620" s="38" t="s">
        <v>904</v>
      </c>
      <c r="J1620" t="s">
        <v>444</v>
      </c>
      <c r="K1620" s="38" t="s">
        <v>422</v>
      </c>
      <c r="L1620" t="s">
        <v>444</v>
      </c>
      <c r="M1620" t="s">
        <v>1299</v>
      </c>
    </row>
    <row r="1621" spans="1:13" hidden="1" x14ac:dyDescent="0.35">
      <c r="A1621" s="45">
        <v>46053</v>
      </c>
      <c r="B1621" t="s">
        <v>357</v>
      </c>
      <c r="C1621" t="s">
        <v>18</v>
      </c>
      <c r="D1621" t="s">
        <v>58</v>
      </c>
      <c r="E1621" t="s">
        <v>58</v>
      </c>
      <c r="F1621" t="s">
        <v>33</v>
      </c>
      <c r="G1621">
        <v>601</v>
      </c>
      <c r="H1621" t="s">
        <v>359</v>
      </c>
      <c r="I1621" s="38" t="s">
        <v>860</v>
      </c>
      <c r="J1621" s="38" t="s">
        <v>641</v>
      </c>
      <c r="K1621" s="38" t="s">
        <v>637</v>
      </c>
      <c r="L1621" t="s">
        <v>444</v>
      </c>
      <c r="M1621" t="s">
        <v>819</v>
      </c>
    </row>
    <row r="1622" spans="1:13" hidden="1" x14ac:dyDescent="0.35">
      <c r="A1622" s="45">
        <v>46053</v>
      </c>
      <c r="B1622" t="s">
        <v>357</v>
      </c>
      <c r="C1622" t="s">
        <v>48</v>
      </c>
      <c r="D1622" t="s">
        <v>58</v>
      </c>
      <c r="E1622" t="s">
        <v>58</v>
      </c>
      <c r="F1622" t="s">
        <v>33</v>
      </c>
      <c r="G1622">
        <v>601</v>
      </c>
      <c r="H1622" t="s">
        <v>359</v>
      </c>
      <c r="I1622" t="s">
        <v>422</v>
      </c>
      <c r="J1622" t="s">
        <v>444</v>
      </c>
      <c r="K1622" t="s">
        <v>422</v>
      </c>
      <c r="L1622" t="s">
        <v>444</v>
      </c>
      <c r="M1622" t="s">
        <v>422</v>
      </c>
    </row>
    <row r="1623" spans="1:13" hidden="1" x14ac:dyDescent="0.35">
      <c r="A1623" s="45">
        <v>46053</v>
      </c>
      <c r="B1623" t="s">
        <v>357</v>
      </c>
      <c r="C1623" t="s">
        <v>46</v>
      </c>
      <c r="D1623" t="s">
        <v>58</v>
      </c>
      <c r="E1623" t="s">
        <v>58</v>
      </c>
      <c r="F1623" t="s">
        <v>33</v>
      </c>
      <c r="G1623">
        <v>602</v>
      </c>
      <c r="H1623" t="s">
        <v>360</v>
      </c>
      <c r="I1623" s="38" t="s">
        <v>728</v>
      </c>
      <c r="J1623" s="38" t="s">
        <v>623</v>
      </c>
      <c r="K1623" t="s">
        <v>878</v>
      </c>
      <c r="L1623" t="s">
        <v>448</v>
      </c>
      <c r="M1623" t="s">
        <v>422</v>
      </c>
    </row>
    <row r="1624" spans="1:13" hidden="1" x14ac:dyDescent="0.35">
      <c r="A1624" s="45">
        <v>46053</v>
      </c>
      <c r="B1624" t="s">
        <v>357</v>
      </c>
      <c r="C1624" t="s">
        <v>47</v>
      </c>
      <c r="D1624" t="s">
        <v>58</v>
      </c>
      <c r="E1624" t="s">
        <v>58</v>
      </c>
      <c r="F1624" t="s">
        <v>33</v>
      </c>
      <c r="G1624">
        <v>602</v>
      </c>
      <c r="H1624" t="s">
        <v>360</v>
      </c>
      <c r="I1624" t="s">
        <v>836</v>
      </c>
      <c r="J1624" t="s">
        <v>444</v>
      </c>
      <c r="K1624" t="s">
        <v>1137</v>
      </c>
      <c r="L1624" t="s">
        <v>444</v>
      </c>
      <c r="M1624" t="s">
        <v>444</v>
      </c>
    </row>
    <row r="1625" spans="1:13" hidden="1" x14ac:dyDescent="0.35">
      <c r="A1625" s="45">
        <v>46053</v>
      </c>
      <c r="B1625" t="s">
        <v>357</v>
      </c>
      <c r="C1625" t="s">
        <v>402</v>
      </c>
      <c r="D1625" t="s">
        <v>58</v>
      </c>
      <c r="E1625" t="s">
        <v>58</v>
      </c>
      <c r="F1625" t="s">
        <v>33</v>
      </c>
      <c r="G1625">
        <v>602</v>
      </c>
      <c r="H1625" t="s">
        <v>360</v>
      </c>
      <c r="I1625" s="38" t="s">
        <v>422</v>
      </c>
      <c r="J1625" t="s">
        <v>444</v>
      </c>
      <c r="K1625" s="38" t="s">
        <v>422</v>
      </c>
      <c r="L1625" t="s">
        <v>444</v>
      </c>
      <c r="M1625" t="s">
        <v>444</v>
      </c>
    </row>
    <row r="1626" spans="1:13" hidden="1" x14ac:dyDescent="0.35">
      <c r="A1626" s="45">
        <v>46053</v>
      </c>
      <c r="B1626" t="s">
        <v>357</v>
      </c>
      <c r="C1626" t="s">
        <v>26</v>
      </c>
      <c r="D1626" t="s">
        <v>58</v>
      </c>
      <c r="E1626" t="s">
        <v>58</v>
      </c>
      <c r="F1626" t="s">
        <v>33</v>
      </c>
      <c r="G1626">
        <v>602</v>
      </c>
      <c r="H1626" t="s">
        <v>360</v>
      </c>
      <c r="I1626" s="37" t="s">
        <v>422</v>
      </c>
      <c r="J1626" s="38" t="s">
        <v>444</v>
      </c>
      <c r="K1626" s="38" t="s">
        <v>444</v>
      </c>
      <c r="L1626" s="38" t="s">
        <v>422</v>
      </c>
      <c r="M1626" t="s">
        <v>444</v>
      </c>
    </row>
    <row r="1627" spans="1:13" hidden="1" x14ac:dyDescent="0.35">
      <c r="A1627" s="45">
        <v>46053</v>
      </c>
      <c r="B1627" t="s">
        <v>357</v>
      </c>
      <c r="C1627" t="s">
        <v>42</v>
      </c>
      <c r="D1627" t="s">
        <v>58</v>
      </c>
      <c r="E1627" t="s">
        <v>58</v>
      </c>
      <c r="F1627" t="s">
        <v>33</v>
      </c>
      <c r="G1627">
        <v>602</v>
      </c>
      <c r="H1627" t="s">
        <v>360</v>
      </c>
      <c r="I1627" t="s">
        <v>567</v>
      </c>
      <c r="J1627" t="s">
        <v>422</v>
      </c>
      <c r="K1627" t="s">
        <v>1212</v>
      </c>
      <c r="L1627" t="s">
        <v>444</v>
      </c>
      <c r="M1627" t="s">
        <v>444</v>
      </c>
    </row>
    <row r="1628" spans="1:13" hidden="1" x14ac:dyDescent="0.35">
      <c r="A1628" s="45">
        <v>46053</v>
      </c>
      <c r="B1628" t="s">
        <v>357</v>
      </c>
      <c r="C1628" t="s">
        <v>18</v>
      </c>
      <c r="D1628" t="s">
        <v>58</v>
      </c>
      <c r="E1628" t="s">
        <v>58</v>
      </c>
      <c r="F1628" t="s">
        <v>33</v>
      </c>
      <c r="G1628">
        <v>602</v>
      </c>
      <c r="H1628" t="s">
        <v>360</v>
      </c>
      <c r="I1628" t="s">
        <v>897</v>
      </c>
      <c r="J1628" t="s">
        <v>638</v>
      </c>
      <c r="K1628" t="s">
        <v>891</v>
      </c>
      <c r="L1628" t="s">
        <v>728</v>
      </c>
      <c r="M1628" t="s">
        <v>422</v>
      </c>
    </row>
    <row r="1629" spans="1:13" hidden="1" x14ac:dyDescent="0.35">
      <c r="A1629" s="45">
        <v>46053</v>
      </c>
      <c r="B1629" t="s">
        <v>357</v>
      </c>
      <c r="C1629" t="s">
        <v>48</v>
      </c>
      <c r="D1629" t="s">
        <v>58</v>
      </c>
      <c r="E1629" t="s">
        <v>58</v>
      </c>
      <c r="F1629" t="s">
        <v>33</v>
      </c>
      <c r="G1629">
        <v>602</v>
      </c>
      <c r="H1629" t="s">
        <v>360</v>
      </c>
      <c r="I1629" t="s">
        <v>835</v>
      </c>
      <c r="J1629" t="s">
        <v>422</v>
      </c>
      <c r="K1629" t="s">
        <v>558</v>
      </c>
      <c r="L1629" t="s">
        <v>444</v>
      </c>
      <c r="M1629" t="s">
        <v>444</v>
      </c>
    </row>
    <row r="1630" spans="1:13" hidden="1" x14ac:dyDescent="0.35">
      <c r="A1630" s="45">
        <v>46053</v>
      </c>
      <c r="B1630" t="s">
        <v>357</v>
      </c>
      <c r="C1630" t="s">
        <v>46</v>
      </c>
      <c r="D1630" t="s">
        <v>58</v>
      </c>
      <c r="E1630" t="s">
        <v>58</v>
      </c>
      <c r="F1630" t="s">
        <v>33</v>
      </c>
      <c r="G1630">
        <v>603</v>
      </c>
      <c r="H1630" t="s">
        <v>361</v>
      </c>
      <c r="I1630" t="s">
        <v>903</v>
      </c>
      <c r="J1630" t="s">
        <v>858</v>
      </c>
      <c r="K1630" t="s">
        <v>1350</v>
      </c>
      <c r="L1630" t="s">
        <v>422</v>
      </c>
      <c r="M1630" t="s">
        <v>422</v>
      </c>
    </row>
    <row r="1631" spans="1:13" hidden="1" x14ac:dyDescent="0.35">
      <c r="A1631" s="45">
        <v>46053</v>
      </c>
      <c r="B1631" t="s">
        <v>357</v>
      </c>
      <c r="C1631" t="s">
        <v>47</v>
      </c>
      <c r="D1631" t="s">
        <v>58</v>
      </c>
      <c r="E1631" t="s">
        <v>58</v>
      </c>
      <c r="F1631" t="s">
        <v>33</v>
      </c>
      <c r="G1631">
        <v>603</v>
      </c>
      <c r="H1631" t="s">
        <v>361</v>
      </c>
      <c r="I1631" t="s">
        <v>422</v>
      </c>
      <c r="J1631" t="s">
        <v>444</v>
      </c>
      <c r="K1631" t="s">
        <v>422</v>
      </c>
      <c r="L1631" t="s">
        <v>444</v>
      </c>
      <c r="M1631" t="s">
        <v>444</v>
      </c>
    </row>
    <row r="1632" spans="1:13" hidden="1" x14ac:dyDescent="0.35">
      <c r="A1632" s="45">
        <v>46053</v>
      </c>
      <c r="B1632" t="s">
        <v>357</v>
      </c>
      <c r="C1632" t="s">
        <v>402</v>
      </c>
      <c r="D1632" t="s">
        <v>58</v>
      </c>
      <c r="E1632" t="s">
        <v>58</v>
      </c>
      <c r="F1632" t="s">
        <v>33</v>
      </c>
      <c r="G1632">
        <v>603</v>
      </c>
      <c r="H1632" t="s">
        <v>361</v>
      </c>
      <c r="I1632" t="s">
        <v>422</v>
      </c>
      <c r="J1632" t="s">
        <v>444</v>
      </c>
      <c r="K1632" t="s">
        <v>422</v>
      </c>
      <c r="L1632" t="s">
        <v>444</v>
      </c>
      <c r="M1632" t="s">
        <v>444</v>
      </c>
    </row>
    <row r="1633" spans="1:13" hidden="1" x14ac:dyDescent="0.35">
      <c r="A1633" s="45">
        <v>46053</v>
      </c>
      <c r="B1633" t="s">
        <v>357</v>
      </c>
      <c r="C1633" t="s">
        <v>26</v>
      </c>
      <c r="D1633" t="s">
        <v>58</v>
      </c>
      <c r="E1633" t="s">
        <v>58</v>
      </c>
      <c r="F1633" t="s">
        <v>33</v>
      </c>
      <c r="G1633">
        <v>603</v>
      </c>
      <c r="H1633" t="s">
        <v>361</v>
      </c>
      <c r="I1633" t="s">
        <v>422</v>
      </c>
      <c r="J1633" t="s">
        <v>422</v>
      </c>
      <c r="K1633" t="s">
        <v>444</v>
      </c>
      <c r="L1633" t="s">
        <v>444</v>
      </c>
      <c r="M1633" t="s">
        <v>422</v>
      </c>
    </row>
    <row r="1634" spans="1:13" hidden="1" x14ac:dyDescent="0.35">
      <c r="A1634" s="45">
        <v>46053</v>
      </c>
      <c r="B1634" t="s">
        <v>357</v>
      </c>
      <c r="C1634" t="s">
        <v>42</v>
      </c>
      <c r="D1634" t="s">
        <v>58</v>
      </c>
      <c r="E1634" t="s">
        <v>58</v>
      </c>
      <c r="F1634" t="s">
        <v>33</v>
      </c>
      <c r="G1634">
        <v>603</v>
      </c>
      <c r="H1634" t="s">
        <v>361</v>
      </c>
      <c r="I1634" t="s">
        <v>422</v>
      </c>
      <c r="J1634" t="s">
        <v>422</v>
      </c>
      <c r="K1634" t="s">
        <v>422</v>
      </c>
      <c r="L1634" t="s">
        <v>444</v>
      </c>
      <c r="M1634" t="s">
        <v>444</v>
      </c>
    </row>
    <row r="1635" spans="1:13" hidden="1" x14ac:dyDescent="0.35">
      <c r="A1635" s="45">
        <v>46053</v>
      </c>
      <c r="B1635" t="s">
        <v>357</v>
      </c>
      <c r="C1635" t="s">
        <v>18</v>
      </c>
      <c r="D1635" t="s">
        <v>58</v>
      </c>
      <c r="E1635" t="s">
        <v>58</v>
      </c>
      <c r="F1635" t="s">
        <v>33</v>
      </c>
      <c r="G1635">
        <v>603</v>
      </c>
      <c r="H1635" t="s">
        <v>361</v>
      </c>
      <c r="I1635" t="s">
        <v>722</v>
      </c>
      <c r="J1635" t="s">
        <v>1342</v>
      </c>
      <c r="K1635" t="s">
        <v>974</v>
      </c>
      <c r="L1635" t="s">
        <v>422</v>
      </c>
      <c r="M1635" t="s">
        <v>422</v>
      </c>
    </row>
    <row r="1636" spans="1:13" hidden="1" x14ac:dyDescent="0.35">
      <c r="A1636" s="45">
        <v>46053</v>
      </c>
      <c r="B1636" t="s">
        <v>357</v>
      </c>
      <c r="C1636" t="s">
        <v>48</v>
      </c>
      <c r="D1636" t="s">
        <v>58</v>
      </c>
      <c r="E1636" t="s">
        <v>58</v>
      </c>
      <c r="F1636" t="s">
        <v>33</v>
      </c>
      <c r="G1636">
        <v>603</v>
      </c>
      <c r="H1636" t="s">
        <v>361</v>
      </c>
      <c r="I1636" t="s">
        <v>422</v>
      </c>
      <c r="J1636" t="s">
        <v>422</v>
      </c>
      <c r="K1636" t="s">
        <v>422</v>
      </c>
      <c r="L1636" t="s">
        <v>444</v>
      </c>
      <c r="M1636" t="s">
        <v>444</v>
      </c>
    </row>
    <row r="1637" spans="1:13" hidden="1" x14ac:dyDescent="0.35">
      <c r="A1637" s="45">
        <v>46053</v>
      </c>
      <c r="B1637" t="s">
        <v>357</v>
      </c>
      <c r="C1637" t="s">
        <v>46</v>
      </c>
      <c r="D1637" t="s">
        <v>58</v>
      </c>
      <c r="E1637" t="s">
        <v>58</v>
      </c>
      <c r="F1637" t="s">
        <v>33</v>
      </c>
      <c r="G1637">
        <v>604</v>
      </c>
      <c r="H1637" t="s">
        <v>362</v>
      </c>
      <c r="I1637" t="s">
        <v>832</v>
      </c>
      <c r="J1637" t="s">
        <v>1358</v>
      </c>
      <c r="K1637" t="s">
        <v>725</v>
      </c>
      <c r="L1637" t="s">
        <v>1294</v>
      </c>
      <c r="M1637" t="s">
        <v>440</v>
      </c>
    </row>
    <row r="1638" spans="1:13" hidden="1" x14ac:dyDescent="0.35">
      <c r="A1638" s="45">
        <v>46053</v>
      </c>
      <c r="B1638" t="s">
        <v>357</v>
      </c>
      <c r="C1638" t="s">
        <v>47</v>
      </c>
      <c r="D1638" t="s">
        <v>58</v>
      </c>
      <c r="E1638" t="s">
        <v>58</v>
      </c>
      <c r="F1638" t="s">
        <v>33</v>
      </c>
      <c r="G1638">
        <v>604</v>
      </c>
      <c r="H1638" t="s">
        <v>362</v>
      </c>
      <c r="I1638" t="s">
        <v>422</v>
      </c>
      <c r="J1638" t="s">
        <v>444</v>
      </c>
      <c r="K1638" t="s">
        <v>422</v>
      </c>
      <c r="L1638" t="s">
        <v>444</v>
      </c>
      <c r="M1638" t="s">
        <v>444</v>
      </c>
    </row>
    <row r="1639" spans="1:13" hidden="1" x14ac:dyDescent="0.35">
      <c r="A1639" s="45">
        <v>46053</v>
      </c>
      <c r="B1639" t="s">
        <v>357</v>
      </c>
      <c r="C1639" t="s">
        <v>402</v>
      </c>
      <c r="D1639" t="s">
        <v>58</v>
      </c>
      <c r="E1639" t="s">
        <v>58</v>
      </c>
      <c r="F1639" t="s">
        <v>33</v>
      </c>
      <c r="G1639">
        <v>604</v>
      </c>
      <c r="H1639" t="s">
        <v>362</v>
      </c>
      <c r="I1639" t="s">
        <v>422</v>
      </c>
      <c r="J1639" t="s">
        <v>422</v>
      </c>
      <c r="K1639" t="s">
        <v>444</v>
      </c>
      <c r="L1639" t="s">
        <v>444</v>
      </c>
      <c r="M1639" t="s">
        <v>444</v>
      </c>
    </row>
    <row r="1640" spans="1:13" hidden="1" x14ac:dyDescent="0.35">
      <c r="A1640" s="45">
        <v>46053</v>
      </c>
      <c r="B1640" t="s">
        <v>357</v>
      </c>
      <c r="C1640" t="s">
        <v>26</v>
      </c>
      <c r="D1640" t="s">
        <v>58</v>
      </c>
      <c r="E1640" t="s">
        <v>58</v>
      </c>
      <c r="F1640" t="s">
        <v>33</v>
      </c>
      <c r="G1640">
        <v>604</v>
      </c>
      <c r="H1640" t="s">
        <v>362</v>
      </c>
      <c r="I1640" t="s">
        <v>572</v>
      </c>
      <c r="J1640" t="s">
        <v>1308</v>
      </c>
      <c r="K1640" t="s">
        <v>444</v>
      </c>
      <c r="L1640" t="s">
        <v>422</v>
      </c>
      <c r="M1640" t="s">
        <v>444</v>
      </c>
    </row>
    <row r="1641" spans="1:13" hidden="1" x14ac:dyDescent="0.35">
      <c r="A1641" s="45">
        <v>46053</v>
      </c>
      <c r="B1641" t="s">
        <v>357</v>
      </c>
      <c r="C1641" t="s">
        <v>42</v>
      </c>
      <c r="D1641" t="s">
        <v>58</v>
      </c>
      <c r="E1641" t="s">
        <v>58</v>
      </c>
      <c r="F1641" t="s">
        <v>33</v>
      </c>
      <c r="G1641">
        <v>604</v>
      </c>
      <c r="H1641" t="s">
        <v>362</v>
      </c>
      <c r="I1641" t="s">
        <v>861</v>
      </c>
      <c r="J1641" t="s">
        <v>422</v>
      </c>
      <c r="K1641" t="s">
        <v>973</v>
      </c>
      <c r="L1641" t="s">
        <v>422</v>
      </c>
      <c r="M1641" t="s">
        <v>422</v>
      </c>
    </row>
    <row r="1642" spans="1:13" hidden="1" x14ac:dyDescent="0.35">
      <c r="A1642" s="45">
        <v>46053</v>
      </c>
      <c r="B1642" t="s">
        <v>357</v>
      </c>
      <c r="C1642" t="s">
        <v>18</v>
      </c>
      <c r="D1642" t="s">
        <v>58</v>
      </c>
      <c r="E1642" t="s">
        <v>58</v>
      </c>
      <c r="F1642" t="s">
        <v>33</v>
      </c>
      <c r="G1642">
        <v>604</v>
      </c>
      <c r="H1642" t="s">
        <v>362</v>
      </c>
      <c r="I1642" s="38" t="s">
        <v>1269</v>
      </c>
      <c r="J1642" s="38" t="s">
        <v>1041</v>
      </c>
      <c r="K1642" t="s">
        <v>1333</v>
      </c>
      <c r="L1642" s="38" t="s">
        <v>1359</v>
      </c>
      <c r="M1642" s="38" t="s">
        <v>789</v>
      </c>
    </row>
    <row r="1643" spans="1:13" hidden="1" x14ac:dyDescent="0.35">
      <c r="A1643" s="45">
        <v>46053</v>
      </c>
      <c r="B1643" t="s">
        <v>357</v>
      </c>
      <c r="C1643" t="s">
        <v>48</v>
      </c>
      <c r="D1643" t="s">
        <v>58</v>
      </c>
      <c r="E1643" t="s">
        <v>58</v>
      </c>
      <c r="F1643" t="s">
        <v>33</v>
      </c>
      <c r="G1643">
        <v>604</v>
      </c>
      <c r="H1643" t="s">
        <v>362</v>
      </c>
      <c r="I1643" t="s">
        <v>835</v>
      </c>
      <c r="J1643" t="s">
        <v>422</v>
      </c>
      <c r="K1643" t="s">
        <v>422</v>
      </c>
      <c r="L1643" t="s">
        <v>422</v>
      </c>
      <c r="M1643" t="s">
        <v>444</v>
      </c>
    </row>
    <row r="1644" spans="1:13" hidden="1" x14ac:dyDescent="0.35">
      <c r="A1644" s="45">
        <v>46053</v>
      </c>
      <c r="B1644" t="s">
        <v>357</v>
      </c>
      <c r="C1644" t="s">
        <v>46</v>
      </c>
      <c r="D1644" t="s">
        <v>58</v>
      </c>
      <c r="E1644" t="s">
        <v>58</v>
      </c>
      <c r="F1644" t="s">
        <v>33</v>
      </c>
      <c r="G1644">
        <v>605</v>
      </c>
      <c r="H1644" t="s">
        <v>363</v>
      </c>
      <c r="I1644" t="s">
        <v>1360</v>
      </c>
      <c r="J1644" t="s">
        <v>752</v>
      </c>
      <c r="K1644" t="s">
        <v>1361</v>
      </c>
      <c r="L1644" t="s">
        <v>1236</v>
      </c>
      <c r="M1644" t="s">
        <v>440</v>
      </c>
    </row>
    <row r="1645" spans="1:13" hidden="1" x14ac:dyDescent="0.35">
      <c r="A1645" s="45">
        <v>46053</v>
      </c>
      <c r="B1645" t="s">
        <v>357</v>
      </c>
      <c r="C1645" t="s">
        <v>47</v>
      </c>
      <c r="D1645" t="s">
        <v>58</v>
      </c>
      <c r="E1645" t="s">
        <v>58</v>
      </c>
      <c r="F1645" t="s">
        <v>33</v>
      </c>
      <c r="G1645">
        <v>605</v>
      </c>
      <c r="H1645" t="s">
        <v>363</v>
      </c>
      <c r="I1645" s="38" t="s">
        <v>1137</v>
      </c>
      <c r="J1645" s="38" t="s">
        <v>422</v>
      </c>
      <c r="K1645" t="s">
        <v>1137</v>
      </c>
      <c r="L1645" t="s">
        <v>444</v>
      </c>
      <c r="M1645" s="38" t="s">
        <v>444</v>
      </c>
    </row>
    <row r="1646" spans="1:13" hidden="1" x14ac:dyDescent="0.35">
      <c r="A1646" s="45">
        <v>46053</v>
      </c>
      <c r="B1646" t="s">
        <v>357</v>
      </c>
      <c r="C1646" t="s">
        <v>402</v>
      </c>
      <c r="D1646" t="s">
        <v>58</v>
      </c>
      <c r="E1646" t="s">
        <v>58</v>
      </c>
      <c r="F1646" t="s">
        <v>33</v>
      </c>
      <c r="G1646">
        <v>605</v>
      </c>
      <c r="H1646" t="s">
        <v>363</v>
      </c>
      <c r="I1646" s="38" t="s">
        <v>791</v>
      </c>
      <c r="J1646" t="s">
        <v>1362</v>
      </c>
      <c r="K1646" t="s">
        <v>422</v>
      </c>
      <c r="L1646" t="s">
        <v>444</v>
      </c>
      <c r="M1646" s="38" t="s">
        <v>444</v>
      </c>
    </row>
    <row r="1647" spans="1:13" hidden="1" x14ac:dyDescent="0.35">
      <c r="A1647" s="45">
        <v>46053</v>
      </c>
      <c r="B1647" t="s">
        <v>357</v>
      </c>
      <c r="C1647" t="s">
        <v>26</v>
      </c>
      <c r="D1647" t="s">
        <v>58</v>
      </c>
      <c r="E1647" t="s">
        <v>58</v>
      </c>
      <c r="F1647" t="s">
        <v>33</v>
      </c>
      <c r="G1647">
        <v>605</v>
      </c>
      <c r="H1647" t="s">
        <v>363</v>
      </c>
      <c r="I1647" s="38" t="s">
        <v>694</v>
      </c>
      <c r="J1647" s="38" t="s">
        <v>1363</v>
      </c>
      <c r="K1647" s="38" t="s">
        <v>444</v>
      </c>
      <c r="L1647" s="38" t="s">
        <v>422</v>
      </c>
      <c r="M1647" s="38" t="s">
        <v>422</v>
      </c>
    </row>
    <row r="1648" spans="1:13" hidden="1" x14ac:dyDescent="0.35">
      <c r="A1648" s="45">
        <v>46053</v>
      </c>
      <c r="B1648" t="s">
        <v>357</v>
      </c>
      <c r="C1648" t="s">
        <v>42</v>
      </c>
      <c r="D1648" t="s">
        <v>58</v>
      </c>
      <c r="E1648" t="s">
        <v>58</v>
      </c>
      <c r="F1648" t="s">
        <v>33</v>
      </c>
      <c r="G1648">
        <v>605</v>
      </c>
      <c r="H1648" t="s">
        <v>363</v>
      </c>
      <c r="I1648" t="s">
        <v>750</v>
      </c>
      <c r="J1648" t="s">
        <v>1364</v>
      </c>
      <c r="K1648" t="s">
        <v>744</v>
      </c>
      <c r="L1648" t="s">
        <v>422</v>
      </c>
      <c r="M1648" t="s">
        <v>422</v>
      </c>
    </row>
    <row r="1649" spans="1:13" hidden="1" x14ac:dyDescent="0.35">
      <c r="A1649" s="45">
        <v>46053</v>
      </c>
      <c r="B1649" t="s">
        <v>357</v>
      </c>
      <c r="C1649" t="s">
        <v>18</v>
      </c>
      <c r="D1649" t="s">
        <v>58</v>
      </c>
      <c r="E1649" t="s">
        <v>58</v>
      </c>
      <c r="F1649" t="s">
        <v>33</v>
      </c>
      <c r="G1649">
        <v>605</v>
      </c>
      <c r="H1649" t="s">
        <v>363</v>
      </c>
      <c r="I1649" t="s">
        <v>629</v>
      </c>
      <c r="J1649" t="s">
        <v>1315</v>
      </c>
      <c r="K1649" t="s">
        <v>1234</v>
      </c>
      <c r="L1649" t="s">
        <v>1187</v>
      </c>
      <c r="M1649" t="s">
        <v>452</v>
      </c>
    </row>
    <row r="1650" spans="1:13" hidden="1" x14ac:dyDescent="0.35">
      <c r="A1650" s="45">
        <v>46053</v>
      </c>
      <c r="B1650" t="s">
        <v>357</v>
      </c>
      <c r="C1650" t="s">
        <v>48</v>
      </c>
      <c r="D1650" t="s">
        <v>58</v>
      </c>
      <c r="E1650" t="s">
        <v>58</v>
      </c>
      <c r="F1650" t="s">
        <v>33</v>
      </c>
      <c r="G1650">
        <v>605</v>
      </c>
      <c r="H1650" t="s">
        <v>363</v>
      </c>
      <c r="I1650" t="s">
        <v>422</v>
      </c>
      <c r="J1650" t="s">
        <v>422</v>
      </c>
      <c r="K1650" t="s">
        <v>422</v>
      </c>
      <c r="L1650" t="s">
        <v>422</v>
      </c>
      <c r="M1650" t="s">
        <v>444</v>
      </c>
    </row>
    <row r="1651" spans="1:13" hidden="1" x14ac:dyDescent="0.35">
      <c r="A1651" s="45">
        <v>46053</v>
      </c>
      <c r="B1651" t="s">
        <v>357</v>
      </c>
      <c r="C1651" t="s">
        <v>46</v>
      </c>
      <c r="D1651" t="s">
        <v>58</v>
      </c>
      <c r="E1651" t="s">
        <v>58</v>
      </c>
      <c r="F1651" t="s">
        <v>33</v>
      </c>
      <c r="G1651">
        <v>606</v>
      </c>
      <c r="H1651" t="s">
        <v>364</v>
      </c>
      <c r="I1651" t="s">
        <v>566</v>
      </c>
      <c r="J1651" t="s">
        <v>831</v>
      </c>
      <c r="K1651" t="s">
        <v>638</v>
      </c>
      <c r="L1651" t="s">
        <v>422</v>
      </c>
      <c r="M1651" t="s">
        <v>565</v>
      </c>
    </row>
    <row r="1652" spans="1:13" hidden="1" x14ac:dyDescent="0.35">
      <c r="A1652" s="45">
        <v>46053</v>
      </c>
      <c r="B1652" t="s">
        <v>357</v>
      </c>
      <c r="C1652" t="s">
        <v>47</v>
      </c>
      <c r="D1652" t="s">
        <v>58</v>
      </c>
      <c r="E1652" t="s">
        <v>58</v>
      </c>
      <c r="F1652" t="s">
        <v>33</v>
      </c>
      <c r="G1652">
        <v>606</v>
      </c>
      <c r="H1652" t="s">
        <v>364</v>
      </c>
      <c r="I1652" t="s">
        <v>422</v>
      </c>
      <c r="J1652" t="s">
        <v>422</v>
      </c>
      <c r="K1652" t="s">
        <v>422</v>
      </c>
      <c r="L1652" t="s">
        <v>444</v>
      </c>
      <c r="M1652" t="s">
        <v>444</v>
      </c>
    </row>
    <row r="1653" spans="1:13" hidden="1" x14ac:dyDescent="0.35">
      <c r="A1653" s="45">
        <v>46053</v>
      </c>
      <c r="B1653" t="s">
        <v>357</v>
      </c>
      <c r="C1653" t="s">
        <v>402</v>
      </c>
      <c r="D1653" t="s">
        <v>58</v>
      </c>
      <c r="E1653" t="s">
        <v>58</v>
      </c>
      <c r="F1653" t="s">
        <v>33</v>
      </c>
      <c r="G1653">
        <v>606</v>
      </c>
      <c r="H1653" t="s">
        <v>364</v>
      </c>
      <c r="I1653" t="s">
        <v>422</v>
      </c>
      <c r="J1653" t="s">
        <v>422</v>
      </c>
      <c r="K1653" t="s">
        <v>444</v>
      </c>
      <c r="L1653" t="s">
        <v>444</v>
      </c>
      <c r="M1653" t="s">
        <v>444</v>
      </c>
    </row>
    <row r="1654" spans="1:13" hidden="1" x14ac:dyDescent="0.35">
      <c r="A1654" s="45">
        <v>46053</v>
      </c>
      <c r="B1654" t="s">
        <v>357</v>
      </c>
      <c r="C1654" t="s">
        <v>26</v>
      </c>
      <c r="D1654" t="s">
        <v>58</v>
      </c>
      <c r="E1654" t="s">
        <v>58</v>
      </c>
      <c r="F1654" t="s">
        <v>33</v>
      </c>
      <c r="G1654">
        <v>606</v>
      </c>
      <c r="H1654" t="s">
        <v>364</v>
      </c>
      <c r="I1654" t="s">
        <v>422</v>
      </c>
      <c r="J1654" t="s">
        <v>422</v>
      </c>
      <c r="K1654" t="s">
        <v>444</v>
      </c>
      <c r="L1654" t="s">
        <v>444</v>
      </c>
      <c r="M1654" t="s">
        <v>444</v>
      </c>
    </row>
    <row r="1655" spans="1:13" hidden="1" x14ac:dyDescent="0.35">
      <c r="A1655" s="45">
        <v>46053</v>
      </c>
      <c r="B1655" t="s">
        <v>357</v>
      </c>
      <c r="C1655" t="s">
        <v>42</v>
      </c>
      <c r="D1655" t="s">
        <v>58</v>
      </c>
      <c r="E1655" t="s">
        <v>58</v>
      </c>
      <c r="F1655" t="s">
        <v>33</v>
      </c>
      <c r="G1655">
        <v>606</v>
      </c>
      <c r="H1655" t="s">
        <v>364</v>
      </c>
      <c r="I1655" t="s">
        <v>1365</v>
      </c>
      <c r="J1655" t="s">
        <v>444</v>
      </c>
      <c r="K1655" t="s">
        <v>862</v>
      </c>
      <c r="L1655" t="s">
        <v>422</v>
      </c>
      <c r="M1655" t="s">
        <v>444</v>
      </c>
    </row>
    <row r="1656" spans="1:13" hidden="1" x14ac:dyDescent="0.35">
      <c r="A1656" s="45">
        <v>46053</v>
      </c>
      <c r="B1656" t="s">
        <v>357</v>
      </c>
      <c r="C1656" t="s">
        <v>18</v>
      </c>
      <c r="D1656" t="s">
        <v>58</v>
      </c>
      <c r="E1656" t="s">
        <v>58</v>
      </c>
      <c r="F1656" t="s">
        <v>33</v>
      </c>
      <c r="G1656">
        <v>606</v>
      </c>
      <c r="H1656" t="s">
        <v>364</v>
      </c>
      <c r="I1656" s="38" t="s">
        <v>721</v>
      </c>
      <c r="J1656" s="38" t="s">
        <v>654</v>
      </c>
      <c r="K1656" s="38" t="s">
        <v>1366</v>
      </c>
      <c r="L1656" t="s">
        <v>1367</v>
      </c>
      <c r="M1656" t="s">
        <v>641</v>
      </c>
    </row>
    <row r="1657" spans="1:13" hidden="1" x14ac:dyDescent="0.35">
      <c r="A1657" s="45">
        <v>46053</v>
      </c>
      <c r="B1657" t="s">
        <v>357</v>
      </c>
      <c r="C1657" t="s">
        <v>48</v>
      </c>
      <c r="D1657" t="s">
        <v>58</v>
      </c>
      <c r="E1657" t="s">
        <v>58</v>
      </c>
      <c r="F1657" t="s">
        <v>33</v>
      </c>
      <c r="G1657">
        <v>606</v>
      </c>
      <c r="H1657" t="s">
        <v>364</v>
      </c>
      <c r="I1657" t="s">
        <v>899</v>
      </c>
      <c r="J1657" t="s">
        <v>1315</v>
      </c>
      <c r="K1657" t="s">
        <v>444</v>
      </c>
      <c r="L1657" t="s">
        <v>422</v>
      </c>
      <c r="M1657" t="s">
        <v>444</v>
      </c>
    </row>
    <row r="1658" spans="1:13" hidden="1" x14ac:dyDescent="0.35">
      <c r="A1658" s="45">
        <v>46053</v>
      </c>
      <c r="B1658" t="s">
        <v>357</v>
      </c>
      <c r="C1658" t="s">
        <v>46</v>
      </c>
      <c r="D1658" t="s">
        <v>58</v>
      </c>
      <c r="E1658" t="s">
        <v>58</v>
      </c>
      <c r="F1658" t="s">
        <v>33</v>
      </c>
      <c r="G1658">
        <v>607</v>
      </c>
      <c r="H1658" t="s">
        <v>365</v>
      </c>
      <c r="I1658" t="s">
        <v>422</v>
      </c>
      <c r="J1658" t="s">
        <v>422</v>
      </c>
      <c r="K1658" t="s">
        <v>422</v>
      </c>
      <c r="L1658" t="s">
        <v>422</v>
      </c>
      <c r="M1658" t="s">
        <v>444</v>
      </c>
    </row>
    <row r="1659" spans="1:13" hidden="1" x14ac:dyDescent="0.35">
      <c r="A1659" s="45">
        <v>46053</v>
      </c>
      <c r="B1659" t="s">
        <v>357</v>
      </c>
      <c r="C1659" t="s">
        <v>47</v>
      </c>
      <c r="D1659" t="s">
        <v>58</v>
      </c>
      <c r="E1659" t="s">
        <v>58</v>
      </c>
      <c r="F1659" t="s">
        <v>33</v>
      </c>
      <c r="G1659">
        <v>607</v>
      </c>
      <c r="H1659" t="s">
        <v>365</v>
      </c>
      <c r="I1659" t="s">
        <v>422</v>
      </c>
      <c r="J1659" t="s">
        <v>444</v>
      </c>
      <c r="K1659" t="s">
        <v>422</v>
      </c>
      <c r="L1659" t="s">
        <v>444</v>
      </c>
      <c r="M1659" t="s">
        <v>444</v>
      </c>
    </row>
    <row r="1660" spans="1:13" hidden="1" x14ac:dyDescent="0.35">
      <c r="A1660" s="45">
        <v>46053</v>
      </c>
      <c r="B1660" t="s">
        <v>357</v>
      </c>
      <c r="C1660" t="s">
        <v>402</v>
      </c>
      <c r="D1660" t="s">
        <v>58</v>
      </c>
      <c r="E1660" t="s">
        <v>58</v>
      </c>
      <c r="F1660" t="s">
        <v>33</v>
      </c>
      <c r="G1660">
        <v>607</v>
      </c>
      <c r="H1660" t="s">
        <v>365</v>
      </c>
      <c r="I1660" t="s">
        <v>444</v>
      </c>
      <c r="J1660" t="s">
        <v>444</v>
      </c>
      <c r="K1660" t="s">
        <v>444</v>
      </c>
      <c r="L1660" t="s">
        <v>444</v>
      </c>
      <c r="M1660" t="s">
        <v>444</v>
      </c>
    </row>
    <row r="1661" spans="1:13" hidden="1" x14ac:dyDescent="0.35">
      <c r="A1661" s="45">
        <v>46053</v>
      </c>
      <c r="B1661" t="s">
        <v>357</v>
      </c>
      <c r="C1661" t="s">
        <v>26</v>
      </c>
      <c r="D1661" t="s">
        <v>58</v>
      </c>
      <c r="E1661" t="s">
        <v>58</v>
      </c>
      <c r="F1661" t="s">
        <v>33</v>
      </c>
      <c r="G1661">
        <v>607</v>
      </c>
      <c r="H1661" t="s">
        <v>365</v>
      </c>
      <c r="I1661" s="38" t="s">
        <v>444</v>
      </c>
      <c r="J1661" s="38" t="s">
        <v>444</v>
      </c>
      <c r="K1661" s="37" t="s">
        <v>444</v>
      </c>
      <c r="L1661" t="s">
        <v>444</v>
      </c>
      <c r="M1661" t="s">
        <v>444</v>
      </c>
    </row>
    <row r="1662" spans="1:13" hidden="1" x14ac:dyDescent="0.35">
      <c r="A1662" s="45">
        <v>46053</v>
      </c>
      <c r="B1662" t="s">
        <v>357</v>
      </c>
      <c r="C1662" t="s">
        <v>42</v>
      </c>
      <c r="D1662" t="s">
        <v>58</v>
      </c>
      <c r="E1662" t="s">
        <v>58</v>
      </c>
      <c r="F1662" t="s">
        <v>33</v>
      </c>
      <c r="G1662">
        <v>607</v>
      </c>
      <c r="H1662" t="s">
        <v>365</v>
      </c>
      <c r="I1662" t="s">
        <v>422</v>
      </c>
      <c r="J1662" t="s">
        <v>422</v>
      </c>
      <c r="K1662" t="s">
        <v>444</v>
      </c>
      <c r="L1662" t="s">
        <v>422</v>
      </c>
      <c r="M1662" t="s">
        <v>444</v>
      </c>
    </row>
    <row r="1663" spans="1:13" hidden="1" x14ac:dyDescent="0.35">
      <c r="A1663" s="45">
        <v>46053</v>
      </c>
      <c r="B1663" t="s">
        <v>357</v>
      </c>
      <c r="C1663" t="s">
        <v>18</v>
      </c>
      <c r="D1663" t="s">
        <v>58</v>
      </c>
      <c r="E1663" t="s">
        <v>58</v>
      </c>
      <c r="F1663" t="s">
        <v>33</v>
      </c>
      <c r="G1663">
        <v>607</v>
      </c>
      <c r="H1663" t="s">
        <v>365</v>
      </c>
      <c r="I1663" s="37" t="s">
        <v>422</v>
      </c>
      <c r="J1663" s="38" t="s">
        <v>422</v>
      </c>
      <c r="K1663" s="38" t="s">
        <v>422</v>
      </c>
      <c r="L1663" s="38" t="s">
        <v>422</v>
      </c>
      <c r="M1663" s="38" t="s">
        <v>444</v>
      </c>
    </row>
    <row r="1664" spans="1:13" hidden="1" x14ac:dyDescent="0.35">
      <c r="A1664" s="45">
        <v>46053</v>
      </c>
      <c r="B1664" t="s">
        <v>357</v>
      </c>
      <c r="C1664" t="s">
        <v>48</v>
      </c>
      <c r="D1664" t="s">
        <v>58</v>
      </c>
      <c r="E1664" t="s">
        <v>58</v>
      </c>
      <c r="F1664" t="s">
        <v>33</v>
      </c>
      <c r="G1664">
        <v>607</v>
      </c>
      <c r="H1664" t="s">
        <v>365</v>
      </c>
      <c r="I1664" s="38" t="s">
        <v>422</v>
      </c>
      <c r="J1664" t="s">
        <v>444</v>
      </c>
      <c r="K1664" t="s">
        <v>422</v>
      </c>
      <c r="L1664" t="s">
        <v>444</v>
      </c>
      <c r="M1664" t="s">
        <v>444</v>
      </c>
    </row>
    <row r="1665" spans="1:13" hidden="1" x14ac:dyDescent="0.35">
      <c r="A1665" s="45">
        <v>46053</v>
      </c>
      <c r="B1665" t="s">
        <v>357</v>
      </c>
      <c r="C1665" t="s">
        <v>46</v>
      </c>
      <c r="D1665" t="s">
        <v>58</v>
      </c>
      <c r="E1665" t="s">
        <v>58</v>
      </c>
      <c r="F1665" t="s">
        <v>33</v>
      </c>
      <c r="G1665">
        <v>608</v>
      </c>
      <c r="H1665" t="s">
        <v>366</v>
      </c>
      <c r="I1665" s="38" t="s">
        <v>422</v>
      </c>
      <c r="J1665" s="38" t="s">
        <v>422</v>
      </c>
      <c r="K1665" t="s">
        <v>422</v>
      </c>
      <c r="L1665" t="s">
        <v>422</v>
      </c>
      <c r="M1665" t="s">
        <v>444</v>
      </c>
    </row>
    <row r="1666" spans="1:13" hidden="1" x14ac:dyDescent="0.35">
      <c r="A1666" s="45">
        <v>46053</v>
      </c>
      <c r="B1666" t="s">
        <v>357</v>
      </c>
      <c r="C1666" t="s">
        <v>47</v>
      </c>
      <c r="D1666" t="s">
        <v>58</v>
      </c>
      <c r="E1666" t="s">
        <v>58</v>
      </c>
      <c r="F1666" t="s">
        <v>33</v>
      </c>
      <c r="G1666">
        <v>608</v>
      </c>
      <c r="H1666" t="s">
        <v>366</v>
      </c>
      <c r="I1666" s="38" t="s">
        <v>444</v>
      </c>
      <c r="J1666" t="s">
        <v>444</v>
      </c>
      <c r="K1666" t="s">
        <v>444</v>
      </c>
      <c r="L1666" t="s">
        <v>444</v>
      </c>
      <c r="M1666" t="s">
        <v>444</v>
      </c>
    </row>
    <row r="1667" spans="1:13" hidden="1" x14ac:dyDescent="0.35">
      <c r="A1667" s="45">
        <v>46053</v>
      </c>
      <c r="B1667" t="s">
        <v>357</v>
      </c>
      <c r="C1667" t="s">
        <v>402</v>
      </c>
      <c r="D1667" t="s">
        <v>58</v>
      </c>
      <c r="E1667" t="s">
        <v>58</v>
      </c>
      <c r="F1667" t="s">
        <v>33</v>
      </c>
      <c r="G1667">
        <v>608</v>
      </c>
      <c r="H1667" t="s">
        <v>366</v>
      </c>
      <c r="I1667" s="38" t="s">
        <v>444</v>
      </c>
      <c r="J1667" s="38" t="s">
        <v>444</v>
      </c>
      <c r="K1667" t="s">
        <v>444</v>
      </c>
      <c r="L1667" t="s">
        <v>444</v>
      </c>
      <c r="M1667" t="s">
        <v>444</v>
      </c>
    </row>
    <row r="1668" spans="1:13" hidden="1" x14ac:dyDescent="0.35">
      <c r="A1668" s="45">
        <v>46053</v>
      </c>
      <c r="B1668" t="s">
        <v>357</v>
      </c>
      <c r="C1668" t="s">
        <v>26</v>
      </c>
      <c r="D1668" t="s">
        <v>58</v>
      </c>
      <c r="E1668" t="s">
        <v>58</v>
      </c>
      <c r="F1668" t="s">
        <v>33</v>
      </c>
      <c r="G1668">
        <v>608</v>
      </c>
      <c r="H1668" t="s">
        <v>366</v>
      </c>
      <c r="I1668" s="38" t="s">
        <v>422</v>
      </c>
      <c r="J1668" s="38" t="s">
        <v>444</v>
      </c>
      <c r="K1668" s="38" t="s">
        <v>444</v>
      </c>
      <c r="L1668" s="38" t="s">
        <v>444</v>
      </c>
      <c r="M1668" s="38" t="s">
        <v>422</v>
      </c>
    </row>
    <row r="1669" spans="1:13" hidden="1" x14ac:dyDescent="0.35">
      <c r="A1669" s="45">
        <v>46053</v>
      </c>
      <c r="B1669" t="s">
        <v>357</v>
      </c>
      <c r="C1669" t="s">
        <v>42</v>
      </c>
      <c r="D1669" t="s">
        <v>58</v>
      </c>
      <c r="E1669" t="s">
        <v>58</v>
      </c>
      <c r="F1669" t="s">
        <v>33</v>
      </c>
      <c r="G1669">
        <v>608</v>
      </c>
      <c r="H1669" t="s">
        <v>366</v>
      </c>
      <c r="I1669" s="38" t="s">
        <v>444</v>
      </c>
      <c r="J1669" s="37" t="s">
        <v>444</v>
      </c>
      <c r="K1669" t="s">
        <v>444</v>
      </c>
      <c r="L1669" t="s">
        <v>444</v>
      </c>
      <c r="M1669" t="s">
        <v>444</v>
      </c>
    </row>
    <row r="1670" spans="1:13" hidden="1" x14ac:dyDescent="0.35">
      <c r="A1670" s="45">
        <v>46053</v>
      </c>
      <c r="B1670" t="s">
        <v>357</v>
      </c>
      <c r="C1670" t="s">
        <v>18</v>
      </c>
      <c r="D1670" t="s">
        <v>58</v>
      </c>
      <c r="E1670" t="s">
        <v>58</v>
      </c>
      <c r="F1670" t="s">
        <v>33</v>
      </c>
      <c r="G1670">
        <v>608</v>
      </c>
      <c r="H1670" t="s">
        <v>366</v>
      </c>
      <c r="I1670" s="38" t="s">
        <v>422</v>
      </c>
      <c r="J1670" s="38" t="s">
        <v>422</v>
      </c>
      <c r="K1670" s="37" t="s">
        <v>422</v>
      </c>
      <c r="L1670" s="38" t="s">
        <v>422</v>
      </c>
      <c r="M1670" s="38" t="s">
        <v>444</v>
      </c>
    </row>
    <row r="1671" spans="1:13" hidden="1" x14ac:dyDescent="0.35">
      <c r="A1671" s="45">
        <v>46053</v>
      </c>
      <c r="B1671" t="s">
        <v>357</v>
      </c>
      <c r="C1671" t="s">
        <v>48</v>
      </c>
      <c r="D1671" t="s">
        <v>58</v>
      </c>
      <c r="E1671" t="s">
        <v>58</v>
      </c>
      <c r="F1671" t="s">
        <v>33</v>
      </c>
      <c r="G1671">
        <v>608</v>
      </c>
      <c r="H1671" t="s">
        <v>366</v>
      </c>
      <c r="I1671" s="38" t="s">
        <v>444</v>
      </c>
      <c r="J1671" s="38" t="s">
        <v>444</v>
      </c>
      <c r="K1671" t="s">
        <v>444</v>
      </c>
      <c r="L1671" t="s">
        <v>444</v>
      </c>
      <c r="M1671" t="s">
        <v>444</v>
      </c>
    </row>
    <row r="1672" spans="1:13" hidden="1" x14ac:dyDescent="0.35">
      <c r="A1672" s="45">
        <v>46053</v>
      </c>
      <c r="B1672" t="s">
        <v>357</v>
      </c>
      <c r="C1672" t="s">
        <v>46</v>
      </c>
      <c r="D1672" t="s">
        <v>58</v>
      </c>
      <c r="E1672" t="s">
        <v>58</v>
      </c>
      <c r="F1672" t="s">
        <v>33</v>
      </c>
      <c r="G1672">
        <v>609</v>
      </c>
      <c r="H1672" t="s">
        <v>26</v>
      </c>
      <c r="I1672" s="38" t="s">
        <v>879</v>
      </c>
      <c r="J1672" s="38" t="s">
        <v>726</v>
      </c>
      <c r="K1672" t="s">
        <v>1096</v>
      </c>
      <c r="L1672" s="37" t="s">
        <v>1076</v>
      </c>
      <c r="M1672" t="s">
        <v>757</v>
      </c>
    </row>
    <row r="1673" spans="1:13" hidden="1" x14ac:dyDescent="0.35">
      <c r="A1673" s="45">
        <v>46053</v>
      </c>
      <c r="B1673" t="s">
        <v>357</v>
      </c>
      <c r="C1673" t="s">
        <v>47</v>
      </c>
      <c r="D1673" t="s">
        <v>58</v>
      </c>
      <c r="E1673" t="s">
        <v>58</v>
      </c>
      <c r="F1673" t="s">
        <v>33</v>
      </c>
      <c r="G1673">
        <v>609</v>
      </c>
      <c r="H1673" t="s">
        <v>26</v>
      </c>
      <c r="I1673" s="38" t="s">
        <v>422</v>
      </c>
      <c r="J1673" t="s">
        <v>444</v>
      </c>
      <c r="K1673" t="s">
        <v>422</v>
      </c>
      <c r="L1673" t="s">
        <v>444</v>
      </c>
      <c r="M1673" t="s">
        <v>422</v>
      </c>
    </row>
    <row r="1674" spans="1:13" hidden="1" x14ac:dyDescent="0.35">
      <c r="A1674" s="45">
        <v>46053</v>
      </c>
      <c r="B1674" t="s">
        <v>357</v>
      </c>
      <c r="C1674" t="s">
        <v>402</v>
      </c>
      <c r="D1674" t="s">
        <v>58</v>
      </c>
      <c r="E1674" t="s">
        <v>58</v>
      </c>
      <c r="F1674" t="s">
        <v>33</v>
      </c>
      <c r="G1674">
        <v>609</v>
      </c>
      <c r="H1674" t="s">
        <v>26</v>
      </c>
      <c r="I1674" s="38" t="s">
        <v>422</v>
      </c>
      <c r="J1674" s="38" t="s">
        <v>444</v>
      </c>
      <c r="K1674" t="s">
        <v>444</v>
      </c>
      <c r="L1674" s="37" t="s">
        <v>444</v>
      </c>
      <c r="M1674" t="s">
        <v>422</v>
      </c>
    </row>
    <row r="1675" spans="1:13" hidden="1" x14ac:dyDescent="0.35">
      <c r="A1675" s="45">
        <v>46053</v>
      </c>
      <c r="B1675" t="s">
        <v>357</v>
      </c>
      <c r="C1675" t="s">
        <v>26</v>
      </c>
      <c r="D1675" t="s">
        <v>58</v>
      </c>
      <c r="E1675" t="s">
        <v>58</v>
      </c>
      <c r="F1675" t="s">
        <v>33</v>
      </c>
      <c r="G1675">
        <v>609</v>
      </c>
      <c r="H1675" t="s">
        <v>26</v>
      </c>
      <c r="I1675" s="38" t="s">
        <v>1368</v>
      </c>
      <c r="J1675" s="38" t="s">
        <v>1363</v>
      </c>
      <c r="K1675" s="38" t="s">
        <v>422</v>
      </c>
      <c r="L1675" s="38" t="s">
        <v>422</v>
      </c>
      <c r="M1675" s="37" t="s">
        <v>1369</v>
      </c>
    </row>
    <row r="1676" spans="1:13" hidden="1" x14ac:dyDescent="0.35">
      <c r="A1676" s="45">
        <v>46053</v>
      </c>
      <c r="B1676" t="s">
        <v>357</v>
      </c>
      <c r="C1676" t="s">
        <v>42</v>
      </c>
      <c r="D1676" t="s">
        <v>58</v>
      </c>
      <c r="E1676" t="s">
        <v>58</v>
      </c>
      <c r="F1676" t="s">
        <v>33</v>
      </c>
      <c r="G1676">
        <v>609</v>
      </c>
      <c r="H1676" t="s">
        <v>26</v>
      </c>
      <c r="I1676" s="38" t="s">
        <v>621</v>
      </c>
      <c r="J1676" s="38" t="s">
        <v>422</v>
      </c>
      <c r="K1676" t="s">
        <v>444</v>
      </c>
      <c r="L1676" s="38" t="s">
        <v>422</v>
      </c>
      <c r="M1676" t="s">
        <v>766</v>
      </c>
    </row>
    <row r="1677" spans="1:13" hidden="1" x14ac:dyDescent="0.35">
      <c r="A1677" s="45">
        <v>46053</v>
      </c>
      <c r="B1677" t="s">
        <v>357</v>
      </c>
      <c r="C1677" t="s">
        <v>18</v>
      </c>
      <c r="D1677" t="s">
        <v>58</v>
      </c>
      <c r="E1677" t="s">
        <v>58</v>
      </c>
      <c r="F1677" t="s">
        <v>33</v>
      </c>
      <c r="G1677">
        <v>609</v>
      </c>
      <c r="H1677" t="s">
        <v>26</v>
      </c>
      <c r="I1677" s="38" t="s">
        <v>1212</v>
      </c>
      <c r="J1677" s="38" t="s">
        <v>726</v>
      </c>
      <c r="K1677" s="38" t="s">
        <v>569</v>
      </c>
      <c r="L1677" s="38" t="s">
        <v>1222</v>
      </c>
      <c r="M1677" t="s">
        <v>896</v>
      </c>
    </row>
    <row r="1678" spans="1:13" hidden="1" x14ac:dyDescent="0.35">
      <c r="A1678" s="45">
        <v>46053</v>
      </c>
      <c r="B1678" t="s">
        <v>357</v>
      </c>
      <c r="C1678" t="s">
        <v>48</v>
      </c>
      <c r="D1678" t="s">
        <v>58</v>
      </c>
      <c r="E1678" t="s">
        <v>58</v>
      </c>
      <c r="F1678" t="s">
        <v>33</v>
      </c>
      <c r="G1678">
        <v>609</v>
      </c>
      <c r="H1678" t="s">
        <v>26</v>
      </c>
      <c r="I1678" s="38" t="s">
        <v>422</v>
      </c>
      <c r="J1678" s="38" t="s">
        <v>422</v>
      </c>
      <c r="K1678" t="s">
        <v>444</v>
      </c>
      <c r="L1678" s="38" t="s">
        <v>422</v>
      </c>
      <c r="M1678" t="s">
        <v>422</v>
      </c>
    </row>
    <row r="1679" spans="1:13" hidden="1" x14ac:dyDescent="0.35">
      <c r="A1679" s="45">
        <v>46053</v>
      </c>
      <c r="B1679" t="s">
        <v>357</v>
      </c>
      <c r="C1679" t="s">
        <v>46</v>
      </c>
      <c r="D1679" t="s">
        <v>58</v>
      </c>
      <c r="E1679" t="s">
        <v>58</v>
      </c>
      <c r="F1679" t="s">
        <v>33</v>
      </c>
      <c r="G1679">
        <v>999</v>
      </c>
      <c r="H1679" t="s">
        <v>27</v>
      </c>
      <c r="I1679" s="38" t="s">
        <v>575</v>
      </c>
      <c r="J1679" s="38" t="s">
        <v>576</v>
      </c>
      <c r="K1679" t="s">
        <v>577</v>
      </c>
      <c r="L1679" s="38" t="s">
        <v>536</v>
      </c>
      <c r="M1679" t="s">
        <v>578</v>
      </c>
    </row>
    <row r="1680" spans="1:13" hidden="1" x14ac:dyDescent="0.35">
      <c r="A1680" s="45">
        <v>46053</v>
      </c>
      <c r="B1680" t="s">
        <v>357</v>
      </c>
      <c r="C1680" t="s">
        <v>47</v>
      </c>
      <c r="D1680" t="s">
        <v>58</v>
      </c>
      <c r="E1680" t="s">
        <v>58</v>
      </c>
      <c r="F1680" t="s">
        <v>33</v>
      </c>
      <c r="G1680">
        <v>999</v>
      </c>
      <c r="H1680" t="s">
        <v>27</v>
      </c>
      <c r="I1680" s="38" t="s">
        <v>579</v>
      </c>
      <c r="J1680" s="38" t="s">
        <v>422</v>
      </c>
      <c r="K1680" t="s">
        <v>580</v>
      </c>
      <c r="L1680" t="s">
        <v>444</v>
      </c>
      <c r="M1680" t="s">
        <v>422</v>
      </c>
    </row>
    <row r="1681" spans="1:13" hidden="1" x14ac:dyDescent="0.35">
      <c r="A1681" s="45">
        <v>46053</v>
      </c>
      <c r="B1681" t="s">
        <v>357</v>
      </c>
      <c r="C1681" t="s">
        <v>402</v>
      </c>
      <c r="D1681" t="s">
        <v>58</v>
      </c>
      <c r="E1681" t="s">
        <v>58</v>
      </c>
      <c r="F1681" t="s">
        <v>33</v>
      </c>
      <c r="G1681">
        <v>999</v>
      </c>
      <c r="H1681" t="s">
        <v>27</v>
      </c>
      <c r="I1681" s="38" t="s">
        <v>581</v>
      </c>
      <c r="J1681" s="38" t="s">
        <v>472</v>
      </c>
      <c r="K1681" t="s">
        <v>422</v>
      </c>
      <c r="L1681" s="37" t="s">
        <v>444</v>
      </c>
      <c r="M1681" t="s">
        <v>422</v>
      </c>
    </row>
    <row r="1682" spans="1:13" hidden="1" x14ac:dyDescent="0.35">
      <c r="A1682" s="45">
        <v>46053</v>
      </c>
      <c r="B1682" t="s">
        <v>357</v>
      </c>
      <c r="C1682" t="s">
        <v>26</v>
      </c>
      <c r="D1682" t="s">
        <v>58</v>
      </c>
      <c r="E1682" t="s">
        <v>58</v>
      </c>
      <c r="F1682" t="s">
        <v>33</v>
      </c>
      <c r="G1682">
        <v>999</v>
      </c>
      <c r="H1682" t="s">
        <v>27</v>
      </c>
      <c r="I1682" s="38" t="s">
        <v>582</v>
      </c>
      <c r="J1682" s="38" t="s">
        <v>505</v>
      </c>
      <c r="K1682" s="38" t="s">
        <v>422</v>
      </c>
      <c r="L1682" s="38" t="s">
        <v>422</v>
      </c>
      <c r="M1682" t="s">
        <v>583</v>
      </c>
    </row>
    <row r="1683" spans="1:13" hidden="1" x14ac:dyDescent="0.35">
      <c r="A1683" s="45">
        <v>46053</v>
      </c>
      <c r="B1683" t="s">
        <v>357</v>
      </c>
      <c r="C1683" t="s">
        <v>42</v>
      </c>
      <c r="D1683" t="s">
        <v>58</v>
      </c>
      <c r="E1683" t="s">
        <v>58</v>
      </c>
      <c r="F1683" t="s">
        <v>33</v>
      </c>
      <c r="G1683">
        <v>999</v>
      </c>
      <c r="H1683" t="s">
        <v>27</v>
      </c>
      <c r="I1683" s="38" t="s">
        <v>584</v>
      </c>
      <c r="J1683" s="38" t="s">
        <v>585</v>
      </c>
      <c r="K1683" t="s">
        <v>586</v>
      </c>
      <c r="L1683" s="38" t="s">
        <v>465</v>
      </c>
      <c r="M1683" t="s">
        <v>469</v>
      </c>
    </row>
    <row r="1684" spans="1:13" hidden="1" x14ac:dyDescent="0.35">
      <c r="A1684" s="45">
        <v>46053</v>
      </c>
      <c r="B1684" t="s">
        <v>357</v>
      </c>
      <c r="C1684" t="s">
        <v>18</v>
      </c>
      <c r="D1684" t="s">
        <v>58</v>
      </c>
      <c r="E1684" t="s">
        <v>58</v>
      </c>
      <c r="F1684" t="s">
        <v>33</v>
      </c>
      <c r="G1684">
        <v>999</v>
      </c>
      <c r="H1684" t="s">
        <v>27</v>
      </c>
      <c r="I1684" s="38" t="s">
        <v>587</v>
      </c>
      <c r="J1684" s="38" t="s">
        <v>588</v>
      </c>
      <c r="K1684" s="38" t="s">
        <v>589</v>
      </c>
      <c r="L1684" s="38" t="s">
        <v>590</v>
      </c>
      <c r="M1684" s="38" t="s">
        <v>591</v>
      </c>
    </row>
    <row r="1685" spans="1:13" hidden="1" x14ac:dyDescent="0.35">
      <c r="A1685" s="45">
        <v>46053</v>
      </c>
      <c r="B1685" t="s">
        <v>357</v>
      </c>
      <c r="C1685" t="s">
        <v>48</v>
      </c>
      <c r="D1685" t="s">
        <v>58</v>
      </c>
      <c r="E1685" t="s">
        <v>58</v>
      </c>
      <c r="F1685" t="s">
        <v>33</v>
      </c>
      <c r="G1685">
        <v>999</v>
      </c>
      <c r="H1685" t="s">
        <v>27</v>
      </c>
      <c r="I1685" s="38" t="s">
        <v>592</v>
      </c>
      <c r="J1685" s="38" t="s">
        <v>537</v>
      </c>
      <c r="K1685" t="s">
        <v>507</v>
      </c>
      <c r="L1685" s="38" t="s">
        <v>422</v>
      </c>
      <c r="M1685" t="s">
        <v>422</v>
      </c>
    </row>
    <row r="1686" spans="1:13" hidden="1" x14ac:dyDescent="0.35">
      <c r="A1686" s="45">
        <v>46053</v>
      </c>
      <c r="B1686" t="s">
        <v>357</v>
      </c>
      <c r="C1686" t="s">
        <v>46</v>
      </c>
      <c r="D1686" t="s">
        <v>58</v>
      </c>
      <c r="E1686" t="s">
        <v>58</v>
      </c>
      <c r="F1686" t="s">
        <v>34</v>
      </c>
      <c r="G1686">
        <v>601</v>
      </c>
      <c r="H1686" t="s">
        <v>359</v>
      </c>
      <c r="I1686" s="38" t="s">
        <v>814</v>
      </c>
      <c r="J1686" s="38" t="s">
        <v>450</v>
      </c>
      <c r="K1686" t="s">
        <v>569</v>
      </c>
      <c r="L1686" s="38" t="s">
        <v>422</v>
      </c>
      <c r="M1686" t="s">
        <v>422</v>
      </c>
    </row>
    <row r="1687" spans="1:13" hidden="1" x14ac:dyDescent="0.35">
      <c r="A1687" s="45">
        <v>46053</v>
      </c>
      <c r="B1687" t="s">
        <v>357</v>
      </c>
      <c r="C1687" t="s">
        <v>47</v>
      </c>
      <c r="D1687" t="s">
        <v>58</v>
      </c>
      <c r="E1687" t="s">
        <v>58</v>
      </c>
      <c r="F1687" t="s">
        <v>34</v>
      </c>
      <c r="G1687">
        <v>601</v>
      </c>
      <c r="H1687" t="s">
        <v>359</v>
      </c>
      <c r="I1687" s="38" t="s">
        <v>422</v>
      </c>
      <c r="J1687" s="38" t="s">
        <v>444</v>
      </c>
      <c r="K1687" t="s">
        <v>444</v>
      </c>
      <c r="L1687" t="s">
        <v>444</v>
      </c>
      <c r="M1687" t="s">
        <v>422</v>
      </c>
    </row>
    <row r="1688" spans="1:13" hidden="1" x14ac:dyDescent="0.35">
      <c r="A1688" s="45">
        <v>46053</v>
      </c>
      <c r="B1688" t="s">
        <v>357</v>
      </c>
      <c r="C1688" t="s">
        <v>402</v>
      </c>
      <c r="D1688" t="s">
        <v>58</v>
      </c>
      <c r="E1688" t="s">
        <v>58</v>
      </c>
      <c r="F1688" t="s">
        <v>34</v>
      </c>
      <c r="G1688">
        <v>601</v>
      </c>
      <c r="H1688" t="s">
        <v>359</v>
      </c>
      <c r="I1688" s="38" t="s">
        <v>422</v>
      </c>
      <c r="J1688" s="38" t="s">
        <v>444</v>
      </c>
      <c r="K1688" t="s">
        <v>422</v>
      </c>
      <c r="L1688" s="38" t="s">
        <v>444</v>
      </c>
      <c r="M1688" t="s">
        <v>444</v>
      </c>
    </row>
    <row r="1689" spans="1:13" hidden="1" x14ac:dyDescent="0.35">
      <c r="A1689" s="45">
        <v>46053</v>
      </c>
      <c r="B1689" t="s">
        <v>357</v>
      </c>
      <c r="C1689" t="s">
        <v>26</v>
      </c>
      <c r="D1689" t="s">
        <v>58</v>
      </c>
      <c r="E1689" t="s">
        <v>58</v>
      </c>
      <c r="F1689" t="s">
        <v>34</v>
      </c>
      <c r="G1689">
        <v>601</v>
      </c>
      <c r="H1689" t="s">
        <v>359</v>
      </c>
      <c r="I1689" s="38" t="s">
        <v>444</v>
      </c>
      <c r="J1689" s="38" t="s">
        <v>444</v>
      </c>
      <c r="K1689" s="38" t="s">
        <v>444</v>
      </c>
      <c r="L1689" s="37" t="s">
        <v>444</v>
      </c>
      <c r="M1689" s="38" t="s">
        <v>444</v>
      </c>
    </row>
    <row r="1690" spans="1:13" hidden="1" x14ac:dyDescent="0.35">
      <c r="A1690" s="45">
        <v>46053</v>
      </c>
      <c r="B1690" t="s">
        <v>357</v>
      </c>
      <c r="C1690" t="s">
        <v>42</v>
      </c>
      <c r="D1690" t="s">
        <v>58</v>
      </c>
      <c r="E1690" t="s">
        <v>58</v>
      </c>
      <c r="F1690" t="s">
        <v>34</v>
      </c>
      <c r="G1690">
        <v>601</v>
      </c>
      <c r="H1690" t="s">
        <v>359</v>
      </c>
      <c r="I1690" s="38" t="s">
        <v>422</v>
      </c>
      <c r="J1690" s="38" t="s">
        <v>422</v>
      </c>
      <c r="K1690" t="s">
        <v>444</v>
      </c>
      <c r="L1690" s="38" t="s">
        <v>444</v>
      </c>
      <c r="M1690" t="s">
        <v>444</v>
      </c>
    </row>
    <row r="1691" spans="1:13" hidden="1" x14ac:dyDescent="0.35">
      <c r="A1691" s="45">
        <v>46053</v>
      </c>
      <c r="B1691" t="s">
        <v>357</v>
      </c>
      <c r="C1691" t="s">
        <v>18</v>
      </c>
      <c r="D1691" t="s">
        <v>58</v>
      </c>
      <c r="E1691" t="s">
        <v>58</v>
      </c>
      <c r="F1691" t="s">
        <v>34</v>
      </c>
      <c r="G1691">
        <v>601</v>
      </c>
      <c r="H1691" t="s">
        <v>359</v>
      </c>
      <c r="I1691" s="38" t="s">
        <v>814</v>
      </c>
      <c r="J1691" s="38" t="s">
        <v>450</v>
      </c>
      <c r="K1691" s="38" t="s">
        <v>569</v>
      </c>
      <c r="L1691" s="38" t="s">
        <v>422</v>
      </c>
      <c r="M1691" t="s">
        <v>598</v>
      </c>
    </row>
    <row r="1692" spans="1:13" hidden="1" x14ac:dyDescent="0.35">
      <c r="A1692" s="45">
        <v>46053</v>
      </c>
      <c r="B1692" t="s">
        <v>357</v>
      </c>
      <c r="C1692" t="s">
        <v>48</v>
      </c>
      <c r="D1692" t="s">
        <v>58</v>
      </c>
      <c r="E1692" t="s">
        <v>58</v>
      </c>
      <c r="F1692" t="s">
        <v>34</v>
      </c>
      <c r="G1692">
        <v>601</v>
      </c>
      <c r="H1692" t="s">
        <v>359</v>
      </c>
      <c r="I1692" s="38" t="s">
        <v>422</v>
      </c>
      <c r="J1692" s="38" t="s">
        <v>444</v>
      </c>
      <c r="K1692" t="s">
        <v>422</v>
      </c>
      <c r="L1692" t="s">
        <v>444</v>
      </c>
      <c r="M1692" t="s">
        <v>444</v>
      </c>
    </row>
    <row r="1693" spans="1:13" hidden="1" x14ac:dyDescent="0.35">
      <c r="A1693" s="45">
        <v>46053</v>
      </c>
      <c r="B1693" t="s">
        <v>357</v>
      </c>
      <c r="C1693" t="s">
        <v>46</v>
      </c>
      <c r="D1693" t="s">
        <v>58</v>
      </c>
      <c r="E1693" t="s">
        <v>58</v>
      </c>
      <c r="F1693" t="s">
        <v>34</v>
      </c>
      <c r="G1693">
        <v>602</v>
      </c>
      <c r="H1693" t="s">
        <v>360</v>
      </c>
      <c r="I1693" s="38" t="s">
        <v>794</v>
      </c>
      <c r="J1693" s="38" t="s">
        <v>789</v>
      </c>
      <c r="K1693" t="s">
        <v>1370</v>
      </c>
      <c r="L1693" t="s">
        <v>630</v>
      </c>
      <c r="M1693" t="s">
        <v>422</v>
      </c>
    </row>
    <row r="1694" spans="1:13" hidden="1" x14ac:dyDescent="0.35">
      <c r="A1694" s="45">
        <v>46053</v>
      </c>
      <c r="B1694" t="s">
        <v>357</v>
      </c>
      <c r="C1694" t="s">
        <v>47</v>
      </c>
      <c r="D1694" t="s">
        <v>58</v>
      </c>
      <c r="E1694" t="s">
        <v>58</v>
      </c>
      <c r="F1694" t="s">
        <v>34</v>
      </c>
      <c r="G1694">
        <v>602</v>
      </c>
      <c r="H1694" t="s">
        <v>360</v>
      </c>
      <c r="I1694" t="s">
        <v>701</v>
      </c>
      <c r="J1694" t="s">
        <v>644</v>
      </c>
      <c r="K1694" t="s">
        <v>422</v>
      </c>
      <c r="L1694" t="s">
        <v>444</v>
      </c>
      <c r="M1694" t="s">
        <v>422</v>
      </c>
    </row>
    <row r="1695" spans="1:13" hidden="1" x14ac:dyDescent="0.35">
      <c r="A1695" s="45">
        <v>46053</v>
      </c>
      <c r="B1695" t="s">
        <v>357</v>
      </c>
      <c r="C1695" t="s">
        <v>402</v>
      </c>
      <c r="D1695" t="s">
        <v>58</v>
      </c>
      <c r="E1695" t="s">
        <v>58</v>
      </c>
      <c r="F1695" t="s">
        <v>34</v>
      </c>
      <c r="G1695">
        <v>602</v>
      </c>
      <c r="H1695" t="s">
        <v>360</v>
      </c>
      <c r="I1695" s="38" t="s">
        <v>1371</v>
      </c>
      <c r="J1695" s="38" t="s">
        <v>921</v>
      </c>
      <c r="K1695" t="s">
        <v>422</v>
      </c>
      <c r="L1695" t="s">
        <v>422</v>
      </c>
      <c r="M1695" t="s">
        <v>444</v>
      </c>
    </row>
    <row r="1696" spans="1:13" hidden="1" x14ac:dyDescent="0.35">
      <c r="A1696" s="45">
        <v>46053</v>
      </c>
      <c r="B1696" t="s">
        <v>357</v>
      </c>
      <c r="C1696" t="s">
        <v>26</v>
      </c>
      <c r="D1696" t="s">
        <v>58</v>
      </c>
      <c r="E1696" t="s">
        <v>58</v>
      </c>
      <c r="F1696" t="s">
        <v>34</v>
      </c>
      <c r="G1696">
        <v>602</v>
      </c>
      <c r="H1696" t="s">
        <v>360</v>
      </c>
      <c r="I1696" s="38" t="s">
        <v>1139</v>
      </c>
      <c r="J1696" s="38" t="s">
        <v>422</v>
      </c>
      <c r="K1696" s="38" t="s">
        <v>422</v>
      </c>
      <c r="L1696" s="38" t="s">
        <v>444</v>
      </c>
      <c r="M1696" t="s">
        <v>444</v>
      </c>
    </row>
    <row r="1697" spans="1:13" hidden="1" x14ac:dyDescent="0.35">
      <c r="A1697" s="45">
        <v>46053</v>
      </c>
      <c r="B1697" t="s">
        <v>357</v>
      </c>
      <c r="C1697" t="s">
        <v>42</v>
      </c>
      <c r="D1697" t="s">
        <v>58</v>
      </c>
      <c r="E1697" t="s">
        <v>58</v>
      </c>
      <c r="F1697" t="s">
        <v>34</v>
      </c>
      <c r="G1697">
        <v>602</v>
      </c>
      <c r="H1697" t="s">
        <v>360</v>
      </c>
      <c r="I1697" s="38" t="s">
        <v>1096</v>
      </c>
      <c r="J1697" s="38" t="s">
        <v>447</v>
      </c>
      <c r="K1697" t="s">
        <v>422</v>
      </c>
      <c r="L1697" t="s">
        <v>422</v>
      </c>
      <c r="M1697" t="s">
        <v>422</v>
      </c>
    </row>
    <row r="1698" spans="1:13" hidden="1" x14ac:dyDescent="0.35">
      <c r="A1698" s="45">
        <v>46053</v>
      </c>
      <c r="B1698" t="s">
        <v>357</v>
      </c>
      <c r="C1698" t="s">
        <v>18</v>
      </c>
      <c r="D1698" t="s">
        <v>58</v>
      </c>
      <c r="E1698" t="s">
        <v>58</v>
      </c>
      <c r="F1698" t="s">
        <v>34</v>
      </c>
      <c r="G1698">
        <v>602</v>
      </c>
      <c r="H1698" t="s">
        <v>360</v>
      </c>
      <c r="I1698" s="38" t="s">
        <v>566</v>
      </c>
      <c r="J1698" s="38" t="s">
        <v>572</v>
      </c>
      <c r="K1698" t="s">
        <v>1372</v>
      </c>
      <c r="L1698" s="38" t="s">
        <v>921</v>
      </c>
      <c r="M1698" t="s">
        <v>598</v>
      </c>
    </row>
    <row r="1699" spans="1:13" hidden="1" x14ac:dyDescent="0.35">
      <c r="A1699" s="45">
        <v>46053</v>
      </c>
      <c r="B1699" t="s">
        <v>357</v>
      </c>
      <c r="C1699" t="s">
        <v>48</v>
      </c>
      <c r="D1699" t="s">
        <v>58</v>
      </c>
      <c r="E1699" t="s">
        <v>58</v>
      </c>
      <c r="F1699" t="s">
        <v>34</v>
      </c>
      <c r="G1699">
        <v>602</v>
      </c>
      <c r="H1699" t="s">
        <v>360</v>
      </c>
      <c r="I1699" t="s">
        <v>452</v>
      </c>
      <c r="J1699" t="s">
        <v>641</v>
      </c>
      <c r="K1699" t="s">
        <v>422</v>
      </c>
      <c r="L1699" t="s">
        <v>422</v>
      </c>
      <c r="M1699" t="s">
        <v>444</v>
      </c>
    </row>
    <row r="1700" spans="1:13" hidden="1" x14ac:dyDescent="0.35">
      <c r="A1700" s="45">
        <v>46053</v>
      </c>
      <c r="B1700" t="s">
        <v>357</v>
      </c>
      <c r="C1700" t="s">
        <v>46</v>
      </c>
      <c r="D1700" t="s">
        <v>58</v>
      </c>
      <c r="E1700" t="s">
        <v>58</v>
      </c>
      <c r="F1700" t="s">
        <v>34</v>
      </c>
      <c r="G1700">
        <v>603</v>
      </c>
      <c r="H1700" t="s">
        <v>361</v>
      </c>
      <c r="I1700" t="s">
        <v>1373</v>
      </c>
      <c r="J1700" t="s">
        <v>949</v>
      </c>
      <c r="K1700" t="s">
        <v>842</v>
      </c>
      <c r="L1700" t="s">
        <v>1374</v>
      </c>
      <c r="M1700" t="s">
        <v>973</v>
      </c>
    </row>
    <row r="1701" spans="1:13" hidden="1" x14ac:dyDescent="0.35">
      <c r="A1701" s="45">
        <v>46053</v>
      </c>
      <c r="B1701" t="s">
        <v>357</v>
      </c>
      <c r="C1701" t="s">
        <v>47</v>
      </c>
      <c r="D1701" t="s">
        <v>58</v>
      </c>
      <c r="E1701" t="s">
        <v>58</v>
      </c>
      <c r="F1701" t="s">
        <v>34</v>
      </c>
      <c r="G1701">
        <v>603</v>
      </c>
      <c r="H1701" t="s">
        <v>361</v>
      </c>
      <c r="I1701" t="s">
        <v>857</v>
      </c>
      <c r="J1701" t="s">
        <v>693</v>
      </c>
      <c r="K1701" t="s">
        <v>422</v>
      </c>
      <c r="L1701" t="s">
        <v>422</v>
      </c>
      <c r="M1701" t="s">
        <v>444</v>
      </c>
    </row>
    <row r="1702" spans="1:13" hidden="1" x14ac:dyDescent="0.35">
      <c r="A1702" s="45">
        <v>46053</v>
      </c>
      <c r="B1702" t="s">
        <v>357</v>
      </c>
      <c r="C1702" t="s">
        <v>402</v>
      </c>
      <c r="D1702" t="s">
        <v>58</v>
      </c>
      <c r="E1702" t="s">
        <v>58</v>
      </c>
      <c r="F1702" t="s">
        <v>34</v>
      </c>
      <c r="G1702">
        <v>603</v>
      </c>
      <c r="H1702" t="s">
        <v>361</v>
      </c>
      <c r="I1702" s="38" t="s">
        <v>761</v>
      </c>
      <c r="J1702" t="s">
        <v>1147</v>
      </c>
      <c r="K1702" t="s">
        <v>444</v>
      </c>
      <c r="L1702" t="s">
        <v>444</v>
      </c>
      <c r="M1702" t="s">
        <v>444</v>
      </c>
    </row>
    <row r="1703" spans="1:13" hidden="1" x14ac:dyDescent="0.35">
      <c r="A1703" s="45">
        <v>46053</v>
      </c>
      <c r="B1703" t="s">
        <v>357</v>
      </c>
      <c r="C1703" t="s">
        <v>26</v>
      </c>
      <c r="D1703" t="s">
        <v>58</v>
      </c>
      <c r="E1703" t="s">
        <v>58</v>
      </c>
      <c r="F1703" t="s">
        <v>34</v>
      </c>
      <c r="G1703">
        <v>603</v>
      </c>
      <c r="H1703" t="s">
        <v>361</v>
      </c>
      <c r="I1703" s="38" t="s">
        <v>1139</v>
      </c>
      <c r="J1703" s="38" t="s">
        <v>422</v>
      </c>
      <c r="K1703" t="s">
        <v>444</v>
      </c>
      <c r="L1703" s="38" t="s">
        <v>422</v>
      </c>
      <c r="M1703" t="s">
        <v>422</v>
      </c>
    </row>
    <row r="1704" spans="1:13" hidden="1" x14ac:dyDescent="0.35">
      <c r="A1704" s="45">
        <v>46053</v>
      </c>
      <c r="B1704" t="s">
        <v>357</v>
      </c>
      <c r="C1704" t="s">
        <v>42</v>
      </c>
      <c r="D1704" t="s">
        <v>58</v>
      </c>
      <c r="E1704" t="s">
        <v>58</v>
      </c>
      <c r="F1704" t="s">
        <v>34</v>
      </c>
      <c r="G1704">
        <v>603</v>
      </c>
      <c r="H1704" t="s">
        <v>361</v>
      </c>
      <c r="I1704" t="s">
        <v>1305</v>
      </c>
      <c r="J1704" t="s">
        <v>651</v>
      </c>
      <c r="K1704" t="s">
        <v>422</v>
      </c>
      <c r="L1704" t="s">
        <v>1130</v>
      </c>
      <c r="M1704" t="s">
        <v>444</v>
      </c>
    </row>
    <row r="1705" spans="1:13" hidden="1" x14ac:dyDescent="0.35">
      <c r="A1705" s="45">
        <v>46053</v>
      </c>
      <c r="B1705" t="s">
        <v>357</v>
      </c>
      <c r="C1705" t="s">
        <v>18</v>
      </c>
      <c r="D1705" t="s">
        <v>58</v>
      </c>
      <c r="E1705" t="s">
        <v>58</v>
      </c>
      <c r="F1705" t="s">
        <v>34</v>
      </c>
      <c r="G1705">
        <v>603</v>
      </c>
      <c r="H1705" t="s">
        <v>361</v>
      </c>
      <c r="I1705" s="38" t="s">
        <v>832</v>
      </c>
      <c r="J1705" s="38" t="s">
        <v>1367</v>
      </c>
      <c r="K1705" t="s">
        <v>1295</v>
      </c>
      <c r="L1705" s="38" t="s">
        <v>1159</v>
      </c>
      <c r="M1705" t="s">
        <v>839</v>
      </c>
    </row>
    <row r="1706" spans="1:13" hidden="1" x14ac:dyDescent="0.35">
      <c r="A1706" s="45">
        <v>46053</v>
      </c>
      <c r="B1706" t="s">
        <v>357</v>
      </c>
      <c r="C1706" t="s">
        <v>48</v>
      </c>
      <c r="D1706" t="s">
        <v>58</v>
      </c>
      <c r="E1706" t="s">
        <v>58</v>
      </c>
      <c r="F1706" t="s">
        <v>34</v>
      </c>
      <c r="G1706">
        <v>603</v>
      </c>
      <c r="H1706" t="s">
        <v>361</v>
      </c>
      <c r="I1706" t="s">
        <v>880</v>
      </c>
      <c r="J1706" t="s">
        <v>628</v>
      </c>
      <c r="K1706" t="s">
        <v>422</v>
      </c>
      <c r="L1706" t="s">
        <v>862</v>
      </c>
      <c r="M1706" t="s">
        <v>422</v>
      </c>
    </row>
    <row r="1707" spans="1:13" hidden="1" x14ac:dyDescent="0.35">
      <c r="A1707" s="45">
        <v>46053</v>
      </c>
      <c r="B1707" t="s">
        <v>357</v>
      </c>
      <c r="C1707" t="s">
        <v>46</v>
      </c>
      <c r="D1707" t="s">
        <v>58</v>
      </c>
      <c r="E1707" t="s">
        <v>58</v>
      </c>
      <c r="F1707" t="s">
        <v>34</v>
      </c>
      <c r="G1707">
        <v>604</v>
      </c>
      <c r="H1707" t="s">
        <v>362</v>
      </c>
      <c r="I1707" s="37" t="s">
        <v>1067</v>
      </c>
      <c r="J1707" t="s">
        <v>1029</v>
      </c>
      <c r="K1707" t="s">
        <v>1375</v>
      </c>
      <c r="L1707" t="s">
        <v>1262</v>
      </c>
      <c r="M1707" t="s">
        <v>897</v>
      </c>
    </row>
    <row r="1708" spans="1:13" hidden="1" x14ac:dyDescent="0.35">
      <c r="A1708" s="45">
        <v>46053</v>
      </c>
      <c r="B1708" t="s">
        <v>357</v>
      </c>
      <c r="C1708" t="s">
        <v>47</v>
      </c>
      <c r="D1708" t="s">
        <v>58</v>
      </c>
      <c r="E1708" t="s">
        <v>58</v>
      </c>
      <c r="F1708" t="s">
        <v>34</v>
      </c>
      <c r="G1708">
        <v>604</v>
      </c>
      <c r="H1708" t="s">
        <v>362</v>
      </c>
      <c r="I1708" t="s">
        <v>1287</v>
      </c>
      <c r="J1708" t="s">
        <v>1124</v>
      </c>
      <c r="K1708" t="s">
        <v>422</v>
      </c>
      <c r="L1708" t="s">
        <v>1376</v>
      </c>
      <c r="M1708" t="s">
        <v>444</v>
      </c>
    </row>
    <row r="1709" spans="1:13" hidden="1" x14ac:dyDescent="0.35">
      <c r="A1709" s="45">
        <v>46053</v>
      </c>
      <c r="B1709" t="s">
        <v>357</v>
      </c>
      <c r="C1709" t="s">
        <v>402</v>
      </c>
      <c r="D1709" t="s">
        <v>58</v>
      </c>
      <c r="E1709" t="s">
        <v>58</v>
      </c>
      <c r="F1709" t="s">
        <v>34</v>
      </c>
      <c r="G1709">
        <v>604</v>
      </c>
      <c r="H1709" t="s">
        <v>362</v>
      </c>
      <c r="I1709" t="s">
        <v>1377</v>
      </c>
      <c r="J1709" t="s">
        <v>1378</v>
      </c>
      <c r="K1709" t="s">
        <v>422</v>
      </c>
      <c r="L1709" t="s">
        <v>422</v>
      </c>
      <c r="M1709" t="s">
        <v>444</v>
      </c>
    </row>
    <row r="1710" spans="1:13" hidden="1" x14ac:dyDescent="0.35">
      <c r="A1710" s="45">
        <v>46053</v>
      </c>
      <c r="B1710" t="s">
        <v>357</v>
      </c>
      <c r="C1710" t="s">
        <v>26</v>
      </c>
      <c r="D1710" t="s">
        <v>58</v>
      </c>
      <c r="E1710" t="s">
        <v>58</v>
      </c>
      <c r="F1710" t="s">
        <v>34</v>
      </c>
      <c r="G1710">
        <v>604</v>
      </c>
      <c r="H1710" t="s">
        <v>362</v>
      </c>
      <c r="I1710" s="38" t="s">
        <v>1175</v>
      </c>
      <c r="J1710" s="38" t="s">
        <v>1240</v>
      </c>
      <c r="K1710" t="s">
        <v>444</v>
      </c>
      <c r="L1710" s="38" t="s">
        <v>422</v>
      </c>
      <c r="M1710" t="s">
        <v>444</v>
      </c>
    </row>
    <row r="1711" spans="1:13" hidden="1" x14ac:dyDescent="0.35">
      <c r="A1711" s="45">
        <v>46053</v>
      </c>
      <c r="B1711" t="s">
        <v>357</v>
      </c>
      <c r="C1711" t="s">
        <v>42</v>
      </c>
      <c r="D1711" t="s">
        <v>58</v>
      </c>
      <c r="E1711" t="s">
        <v>58</v>
      </c>
      <c r="F1711" t="s">
        <v>34</v>
      </c>
      <c r="G1711">
        <v>604</v>
      </c>
      <c r="H1711" t="s">
        <v>362</v>
      </c>
      <c r="I1711" t="s">
        <v>1379</v>
      </c>
      <c r="J1711" t="s">
        <v>879</v>
      </c>
      <c r="K1711" t="s">
        <v>422</v>
      </c>
      <c r="L1711" t="s">
        <v>1297</v>
      </c>
      <c r="M1711" t="s">
        <v>444</v>
      </c>
    </row>
    <row r="1712" spans="1:13" hidden="1" x14ac:dyDescent="0.35">
      <c r="A1712" s="45">
        <v>46053</v>
      </c>
      <c r="B1712" t="s">
        <v>357</v>
      </c>
      <c r="C1712" t="s">
        <v>18</v>
      </c>
      <c r="D1712" t="s">
        <v>58</v>
      </c>
      <c r="E1712" t="s">
        <v>58</v>
      </c>
      <c r="F1712" t="s">
        <v>34</v>
      </c>
      <c r="G1712">
        <v>604</v>
      </c>
      <c r="H1712" t="s">
        <v>362</v>
      </c>
      <c r="I1712" s="38" t="s">
        <v>1237</v>
      </c>
      <c r="J1712" s="38" t="s">
        <v>1037</v>
      </c>
      <c r="K1712" t="s">
        <v>627</v>
      </c>
      <c r="L1712" s="38" t="s">
        <v>1067</v>
      </c>
      <c r="M1712" s="38" t="s">
        <v>761</v>
      </c>
    </row>
    <row r="1713" spans="1:13" hidden="1" x14ac:dyDescent="0.35">
      <c r="A1713" s="45">
        <v>46053</v>
      </c>
      <c r="B1713" t="s">
        <v>357</v>
      </c>
      <c r="C1713" t="s">
        <v>48</v>
      </c>
      <c r="D1713" t="s">
        <v>58</v>
      </c>
      <c r="E1713" t="s">
        <v>58</v>
      </c>
      <c r="F1713" t="s">
        <v>34</v>
      </c>
      <c r="G1713">
        <v>604</v>
      </c>
      <c r="H1713" t="s">
        <v>362</v>
      </c>
      <c r="I1713" t="s">
        <v>1270</v>
      </c>
      <c r="J1713" t="s">
        <v>1276</v>
      </c>
      <c r="K1713" t="s">
        <v>422</v>
      </c>
      <c r="L1713" t="s">
        <v>1025</v>
      </c>
      <c r="M1713" t="s">
        <v>422</v>
      </c>
    </row>
    <row r="1714" spans="1:13" hidden="1" x14ac:dyDescent="0.35">
      <c r="A1714" s="45">
        <v>46053</v>
      </c>
      <c r="B1714" t="s">
        <v>357</v>
      </c>
      <c r="C1714" t="s">
        <v>46</v>
      </c>
      <c r="D1714" t="s">
        <v>58</v>
      </c>
      <c r="E1714" t="s">
        <v>58</v>
      </c>
      <c r="F1714" t="s">
        <v>34</v>
      </c>
      <c r="G1714">
        <v>605</v>
      </c>
      <c r="H1714" t="s">
        <v>363</v>
      </c>
      <c r="I1714" t="s">
        <v>1380</v>
      </c>
      <c r="J1714" t="s">
        <v>1129</v>
      </c>
      <c r="K1714" t="s">
        <v>786</v>
      </c>
      <c r="L1714" t="s">
        <v>1381</v>
      </c>
      <c r="M1714" t="s">
        <v>786</v>
      </c>
    </row>
    <row r="1715" spans="1:13" hidden="1" x14ac:dyDescent="0.35">
      <c r="A1715" s="45">
        <v>46053</v>
      </c>
      <c r="B1715" t="s">
        <v>357</v>
      </c>
      <c r="C1715" t="s">
        <v>47</v>
      </c>
      <c r="D1715" t="s">
        <v>58</v>
      </c>
      <c r="E1715" t="s">
        <v>58</v>
      </c>
      <c r="F1715" t="s">
        <v>34</v>
      </c>
      <c r="G1715">
        <v>605</v>
      </c>
      <c r="H1715" t="s">
        <v>363</v>
      </c>
      <c r="I1715" t="s">
        <v>1117</v>
      </c>
      <c r="J1715" t="s">
        <v>1299</v>
      </c>
      <c r="K1715" t="s">
        <v>444</v>
      </c>
      <c r="L1715" t="s">
        <v>885</v>
      </c>
      <c r="M1715" t="s">
        <v>444</v>
      </c>
    </row>
    <row r="1716" spans="1:13" hidden="1" x14ac:dyDescent="0.35">
      <c r="A1716" s="45">
        <v>46053</v>
      </c>
      <c r="B1716" t="s">
        <v>357</v>
      </c>
      <c r="C1716" t="s">
        <v>402</v>
      </c>
      <c r="D1716" t="s">
        <v>58</v>
      </c>
      <c r="E1716" t="s">
        <v>58</v>
      </c>
      <c r="F1716" t="s">
        <v>34</v>
      </c>
      <c r="G1716">
        <v>605</v>
      </c>
      <c r="H1716" t="s">
        <v>363</v>
      </c>
      <c r="I1716" t="s">
        <v>1382</v>
      </c>
      <c r="J1716" t="s">
        <v>428</v>
      </c>
      <c r="K1716" t="s">
        <v>422</v>
      </c>
      <c r="L1716" t="s">
        <v>910</v>
      </c>
      <c r="M1716" t="s">
        <v>444</v>
      </c>
    </row>
    <row r="1717" spans="1:13" hidden="1" x14ac:dyDescent="0.35">
      <c r="A1717" s="45">
        <v>46053</v>
      </c>
      <c r="B1717" t="s">
        <v>357</v>
      </c>
      <c r="C1717" t="s">
        <v>26</v>
      </c>
      <c r="D1717" t="s">
        <v>58</v>
      </c>
      <c r="E1717" t="s">
        <v>58</v>
      </c>
      <c r="F1717" t="s">
        <v>34</v>
      </c>
      <c r="G1717">
        <v>605</v>
      </c>
      <c r="H1717" t="s">
        <v>363</v>
      </c>
      <c r="I1717" s="38" t="s">
        <v>1288</v>
      </c>
      <c r="J1717" s="38" t="s">
        <v>1372</v>
      </c>
      <c r="K1717" t="s">
        <v>444</v>
      </c>
      <c r="L1717" s="38" t="s">
        <v>422</v>
      </c>
      <c r="M1717" s="38" t="s">
        <v>444</v>
      </c>
    </row>
    <row r="1718" spans="1:13" hidden="1" x14ac:dyDescent="0.35">
      <c r="A1718" s="45">
        <v>46053</v>
      </c>
      <c r="B1718" t="s">
        <v>357</v>
      </c>
      <c r="C1718" t="s">
        <v>42</v>
      </c>
      <c r="D1718" t="s">
        <v>58</v>
      </c>
      <c r="E1718" t="s">
        <v>58</v>
      </c>
      <c r="F1718" t="s">
        <v>34</v>
      </c>
      <c r="G1718">
        <v>605</v>
      </c>
      <c r="H1718" t="s">
        <v>363</v>
      </c>
      <c r="I1718" t="s">
        <v>1307</v>
      </c>
      <c r="J1718" t="s">
        <v>946</v>
      </c>
      <c r="K1718" t="s">
        <v>422</v>
      </c>
      <c r="L1718" t="s">
        <v>1383</v>
      </c>
      <c r="M1718" t="s">
        <v>444</v>
      </c>
    </row>
    <row r="1719" spans="1:13" hidden="1" x14ac:dyDescent="0.35">
      <c r="A1719" s="45">
        <v>46053</v>
      </c>
      <c r="B1719" t="s">
        <v>357</v>
      </c>
      <c r="C1719" t="s">
        <v>18</v>
      </c>
      <c r="D1719" t="s">
        <v>58</v>
      </c>
      <c r="E1719" t="s">
        <v>58</v>
      </c>
      <c r="F1719" t="s">
        <v>34</v>
      </c>
      <c r="G1719">
        <v>605</v>
      </c>
      <c r="H1719" t="s">
        <v>363</v>
      </c>
      <c r="I1719" t="s">
        <v>1078</v>
      </c>
      <c r="J1719" t="s">
        <v>1327</v>
      </c>
      <c r="K1719" t="s">
        <v>857</v>
      </c>
      <c r="L1719" t="s">
        <v>1159</v>
      </c>
      <c r="M1719" t="s">
        <v>917</v>
      </c>
    </row>
    <row r="1720" spans="1:13" hidden="1" x14ac:dyDescent="0.35">
      <c r="A1720" s="45">
        <v>46053</v>
      </c>
      <c r="B1720" t="s">
        <v>357</v>
      </c>
      <c r="C1720" t="s">
        <v>48</v>
      </c>
      <c r="D1720" t="s">
        <v>58</v>
      </c>
      <c r="E1720" t="s">
        <v>58</v>
      </c>
      <c r="F1720" t="s">
        <v>34</v>
      </c>
      <c r="G1720">
        <v>605</v>
      </c>
      <c r="H1720" t="s">
        <v>363</v>
      </c>
      <c r="I1720" t="s">
        <v>1384</v>
      </c>
      <c r="J1720" t="s">
        <v>1385</v>
      </c>
      <c r="K1720" t="s">
        <v>422</v>
      </c>
      <c r="L1720" t="s">
        <v>964</v>
      </c>
      <c r="M1720" t="s">
        <v>444</v>
      </c>
    </row>
    <row r="1721" spans="1:13" hidden="1" x14ac:dyDescent="0.35">
      <c r="A1721" s="45">
        <v>46053</v>
      </c>
      <c r="B1721" t="s">
        <v>357</v>
      </c>
      <c r="C1721" t="s">
        <v>46</v>
      </c>
      <c r="D1721" t="s">
        <v>58</v>
      </c>
      <c r="E1721" t="s">
        <v>58</v>
      </c>
      <c r="F1721" t="s">
        <v>34</v>
      </c>
      <c r="G1721">
        <v>606</v>
      </c>
      <c r="H1721" t="s">
        <v>364</v>
      </c>
      <c r="I1721" t="s">
        <v>727</v>
      </c>
      <c r="J1721" t="s">
        <v>794</v>
      </c>
      <c r="K1721" t="s">
        <v>700</v>
      </c>
      <c r="L1721" t="s">
        <v>1096</v>
      </c>
      <c r="M1721" t="s">
        <v>444</v>
      </c>
    </row>
    <row r="1722" spans="1:13" hidden="1" x14ac:dyDescent="0.35">
      <c r="A1722" s="45">
        <v>46053</v>
      </c>
      <c r="B1722" t="s">
        <v>357</v>
      </c>
      <c r="C1722" t="s">
        <v>47</v>
      </c>
      <c r="D1722" t="s">
        <v>58</v>
      </c>
      <c r="E1722" t="s">
        <v>58</v>
      </c>
      <c r="F1722" t="s">
        <v>34</v>
      </c>
      <c r="G1722">
        <v>606</v>
      </c>
      <c r="H1722" t="s">
        <v>364</v>
      </c>
      <c r="I1722" t="s">
        <v>1140</v>
      </c>
      <c r="J1722" t="s">
        <v>729</v>
      </c>
      <c r="K1722" t="s">
        <v>444</v>
      </c>
      <c r="L1722" t="s">
        <v>422</v>
      </c>
      <c r="M1722" t="s">
        <v>444</v>
      </c>
    </row>
    <row r="1723" spans="1:13" hidden="1" x14ac:dyDescent="0.35">
      <c r="A1723" s="45">
        <v>46053</v>
      </c>
      <c r="B1723" t="s">
        <v>357</v>
      </c>
      <c r="C1723" t="s">
        <v>402</v>
      </c>
      <c r="D1723" t="s">
        <v>58</v>
      </c>
      <c r="E1723" t="s">
        <v>58</v>
      </c>
      <c r="F1723" t="s">
        <v>34</v>
      </c>
      <c r="G1723">
        <v>606</v>
      </c>
      <c r="H1723" t="s">
        <v>364</v>
      </c>
      <c r="I1723" t="s">
        <v>442</v>
      </c>
      <c r="J1723" t="s">
        <v>1344</v>
      </c>
      <c r="K1723" t="s">
        <v>444</v>
      </c>
      <c r="L1723" t="s">
        <v>444</v>
      </c>
      <c r="M1723" t="s">
        <v>444</v>
      </c>
    </row>
    <row r="1724" spans="1:13" hidden="1" x14ac:dyDescent="0.35">
      <c r="A1724" s="45">
        <v>46053</v>
      </c>
      <c r="B1724" t="s">
        <v>357</v>
      </c>
      <c r="C1724" t="s">
        <v>26</v>
      </c>
      <c r="D1724" t="s">
        <v>58</v>
      </c>
      <c r="E1724" t="s">
        <v>58</v>
      </c>
      <c r="F1724" t="s">
        <v>34</v>
      </c>
      <c r="G1724">
        <v>606</v>
      </c>
      <c r="H1724" t="s">
        <v>364</v>
      </c>
      <c r="I1724" t="s">
        <v>422</v>
      </c>
      <c r="J1724" t="s">
        <v>422</v>
      </c>
      <c r="K1724" t="s">
        <v>444</v>
      </c>
      <c r="L1724" t="s">
        <v>444</v>
      </c>
      <c r="M1724" t="s">
        <v>444</v>
      </c>
    </row>
    <row r="1725" spans="1:13" hidden="1" x14ac:dyDescent="0.35">
      <c r="A1725" s="45">
        <v>46053</v>
      </c>
      <c r="B1725" t="s">
        <v>357</v>
      </c>
      <c r="C1725" t="s">
        <v>42</v>
      </c>
      <c r="D1725" t="s">
        <v>58</v>
      </c>
      <c r="E1725" t="s">
        <v>58</v>
      </c>
      <c r="F1725" t="s">
        <v>34</v>
      </c>
      <c r="G1725">
        <v>606</v>
      </c>
      <c r="H1725" t="s">
        <v>364</v>
      </c>
      <c r="I1725" t="s">
        <v>722</v>
      </c>
      <c r="J1725" t="s">
        <v>860</v>
      </c>
      <c r="K1725" t="s">
        <v>444</v>
      </c>
      <c r="L1725" t="s">
        <v>422</v>
      </c>
      <c r="M1725" t="s">
        <v>444</v>
      </c>
    </row>
    <row r="1726" spans="1:13" hidden="1" x14ac:dyDescent="0.35">
      <c r="A1726" s="45">
        <v>46053</v>
      </c>
      <c r="B1726" t="s">
        <v>357</v>
      </c>
      <c r="C1726" t="s">
        <v>18</v>
      </c>
      <c r="D1726" t="s">
        <v>58</v>
      </c>
      <c r="E1726" t="s">
        <v>58</v>
      </c>
      <c r="F1726" t="s">
        <v>34</v>
      </c>
      <c r="G1726">
        <v>606</v>
      </c>
      <c r="H1726" t="s">
        <v>364</v>
      </c>
      <c r="I1726" s="38" t="s">
        <v>727</v>
      </c>
      <c r="J1726" s="38" t="s">
        <v>794</v>
      </c>
      <c r="K1726" s="38" t="s">
        <v>572</v>
      </c>
      <c r="L1726" s="38" t="s">
        <v>858</v>
      </c>
      <c r="M1726" t="s">
        <v>444</v>
      </c>
    </row>
    <row r="1727" spans="1:13" hidden="1" x14ac:dyDescent="0.35">
      <c r="A1727" s="45">
        <v>46053</v>
      </c>
      <c r="B1727" t="s">
        <v>357</v>
      </c>
      <c r="C1727" t="s">
        <v>48</v>
      </c>
      <c r="D1727" t="s">
        <v>58</v>
      </c>
      <c r="E1727" t="s">
        <v>58</v>
      </c>
      <c r="F1727" t="s">
        <v>34</v>
      </c>
      <c r="G1727">
        <v>606</v>
      </c>
      <c r="H1727" t="s">
        <v>364</v>
      </c>
      <c r="I1727" s="38" t="s">
        <v>764</v>
      </c>
      <c r="J1727" t="s">
        <v>1096</v>
      </c>
      <c r="K1727" t="s">
        <v>444</v>
      </c>
      <c r="L1727" t="s">
        <v>422</v>
      </c>
      <c r="M1727" t="s">
        <v>444</v>
      </c>
    </row>
    <row r="1728" spans="1:13" hidden="1" x14ac:dyDescent="0.35">
      <c r="A1728" s="45">
        <v>46053</v>
      </c>
      <c r="B1728" t="s">
        <v>357</v>
      </c>
      <c r="C1728" t="s">
        <v>46</v>
      </c>
      <c r="D1728" t="s">
        <v>58</v>
      </c>
      <c r="E1728" t="s">
        <v>58</v>
      </c>
      <c r="F1728" t="s">
        <v>34</v>
      </c>
      <c r="G1728">
        <v>607</v>
      </c>
      <c r="H1728" t="s">
        <v>365</v>
      </c>
      <c r="I1728" s="38" t="s">
        <v>496</v>
      </c>
      <c r="J1728" s="37" t="s">
        <v>443</v>
      </c>
      <c r="K1728" t="s">
        <v>422</v>
      </c>
      <c r="L1728" t="s">
        <v>813</v>
      </c>
      <c r="M1728" t="s">
        <v>422</v>
      </c>
    </row>
    <row r="1729" spans="1:13" hidden="1" x14ac:dyDescent="0.35">
      <c r="A1729" s="45">
        <v>46053</v>
      </c>
      <c r="B1729" t="s">
        <v>357</v>
      </c>
      <c r="C1729" t="s">
        <v>47</v>
      </c>
      <c r="D1729" t="s">
        <v>58</v>
      </c>
      <c r="E1729" t="s">
        <v>58</v>
      </c>
      <c r="F1729" t="s">
        <v>34</v>
      </c>
      <c r="G1729">
        <v>607</v>
      </c>
      <c r="H1729" t="s">
        <v>365</v>
      </c>
      <c r="I1729" t="s">
        <v>422</v>
      </c>
      <c r="J1729" t="s">
        <v>422</v>
      </c>
      <c r="K1729" t="s">
        <v>444</v>
      </c>
      <c r="L1729" t="s">
        <v>422</v>
      </c>
      <c r="M1729" t="s">
        <v>444</v>
      </c>
    </row>
    <row r="1730" spans="1:13" hidden="1" x14ac:dyDescent="0.35">
      <c r="A1730" s="45">
        <v>46053</v>
      </c>
      <c r="B1730" t="s">
        <v>357</v>
      </c>
      <c r="C1730" t="s">
        <v>402</v>
      </c>
      <c r="D1730" t="s">
        <v>58</v>
      </c>
      <c r="E1730" t="s">
        <v>58</v>
      </c>
      <c r="F1730" t="s">
        <v>34</v>
      </c>
      <c r="G1730">
        <v>607</v>
      </c>
      <c r="H1730" t="s">
        <v>365</v>
      </c>
      <c r="I1730" s="38" t="s">
        <v>422</v>
      </c>
      <c r="J1730" s="38" t="s">
        <v>422</v>
      </c>
      <c r="K1730" t="s">
        <v>444</v>
      </c>
      <c r="L1730" t="s">
        <v>444</v>
      </c>
      <c r="M1730" t="s">
        <v>444</v>
      </c>
    </row>
    <row r="1731" spans="1:13" hidden="1" x14ac:dyDescent="0.35">
      <c r="A1731" s="45">
        <v>46053</v>
      </c>
      <c r="B1731" t="s">
        <v>357</v>
      </c>
      <c r="C1731" t="s">
        <v>26</v>
      </c>
      <c r="D1731" t="s">
        <v>58</v>
      </c>
      <c r="E1731" t="s">
        <v>58</v>
      </c>
      <c r="F1731" t="s">
        <v>34</v>
      </c>
      <c r="G1731">
        <v>607</v>
      </c>
      <c r="H1731" t="s">
        <v>365</v>
      </c>
      <c r="I1731" s="38" t="s">
        <v>422</v>
      </c>
      <c r="J1731" s="38" t="s">
        <v>422</v>
      </c>
      <c r="K1731" s="38" t="s">
        <v>444</v>
      </c>
      <c r="L1731" s="38" t="s">
        <v>444</v>
      </c>
      <c r="M1731" t="s">
        <v>444</v>
      </c>
    </row>
    <row r="1732" spans="1:13" hidden="1" x14ac:dyDescent="0.35">
      <c r="A1732" s="45">
        <v>46053</v>
      </c>
      <c r="B1732" t="s">
        <v>357</v>
      </c>
      <c r="C1732" t="s">
        <v>42</v>
      </c>
      <c r="D1732" t="s">
        <v>58</v>
      </c>
      <c r="E1732" t="s">
        <v>58</v>
      </c>
      <c r="F1732" t="s">
        <v>34</v>
      </c>
      <c r="G1732">
        <v>607</v>
      </c>
      <c r="H1732" t="s">
        <v>365</v>
      </c>
      <c r="I1732" t="s">
        <v>982</v>
      </c>
      <c r="J1732" t="s">
        <v>497</v>
      </c>
      <c r="K1732" t="s">
        <v>422</v>
      </c>
      <c r="L1732" t="s">
        <v>422</v>
      </c>
      <c r="M1732" t="s">
        <v>444</v>
      </c>
    </row>
    <row r="1733" spans="1:13" hidden="1" x14ac:dyDescent="0.35">
      <c r="A1733" s="45">
        <v>46053</v>
      </c>
      <c r="B1733" t="s">
        <v>357</v>
      </c>
      <c r="C1733" t="s">
        <v>18</v>
      </c>
      <c r="D1733" t="s">
        <v>58</v>
      </c>
      <c r="E1733" t="s">
        <v>58</v>
      </c>
      <c r="F1733" t="s">
        <v>34</v>
      </c>
      <c r="G1733">
        <v>607</v>
      </c>
      <c r="H1733" t="s">
        <v>365</v>
      </c>
      <c r="I1733" s="38" t="s">
        <v>496</v>
      </c>
      <c r="J1733" s="38" t="s">
        <v>443</v>
      </c>
      <c r="K1733" s="38" t="s">
        <v>422</v>
      </c>
      <c r="L1733" s="38" t="s">
        <v>687</v>
      </c>
      <c r="M1733" t="s">
        <v>422</v>
      </c>
    </row>
    <row r="1734" spans="1:13" hidden="1" x14ac:dyDescent="0.35">
      <c r="A1734" s="45">
        <v>46053</v>
      </c>
      <c r="B1734" t="s">
        <v>357</v>
      </c>
      <c r="C1734" t="s">
        <v>48</v>
      </c>
      <c r="D1734" t="s">
        <v>58</v>
      </c>
      <c r="E1734" t="s">
        <v>58</v>
      </c>
      <c r="F1734" t="s">
        <v>34</v>
      </c>
      <c r="G1734">
        <v>607</v>
      </c>
      <c r="H1734" t="s">
        <v>365</v>
      </c>
      <c r="I1734" s="38" t="s">
        <v>422</v>
      </c>
      <c r="J1734" s="38" t="s">
        <v>422</v>
      </c>
      <c r="K1734" t="s">
        <v>444</v>
      </c>
      <c r="L1734" s="38" t="s">
        <v>422</v>
      </c>
      <c r="M1734" t="s">
        <v>444</v>
      </c>
    </row>
    <row r="1735" spans="1:13" hidden="1" x14ac:dyDescent="0.35">
      <c r="A1735" s="45">
        <v>46053</v>
      </c>
      <c r="B1735" t="s">
        <v>357</v>
      </c>
      <c r="C1735" t="s">
        <v>46</v>
      </c>
      <c r="D1735" t="s">
        <v>58</v>
      </c>
      <c r="E1735" t="s">
        <v>58</v>
      </c>
      <c r="F1735" t="s">
        <v>34</v>
      </c>
      <c r="G1735">
        <v>608</v>
      </c>
      <c r="H1735" t="s">
        <v>366</v>
      </c>
      <c r="I1735" s="38" t="s">
        <v>596</v>
      </c>
      <c r="J1735" s="38" t="s">
        <v>814</v>
      </c>
      <c r="K1735" t="s">
        <v>529</v>
      </c>
      <c r="L1735" t="s">
        <v>422</v>
      </c>
      <c r="M1735" t="s">
        <v>422</v>
      </c>
    </row>
    <row r="1736" spans="1:13" hidden="1" x14ac:dyDescent="0.35">
      <c r="A1736" s="45">
        <v>46053</v>
      </c>
      <c r="B1736" t="s">
        <v>357</v>
      </c>
      <c r="C1736" t="s">
        <v>47</v>
      </c>
      <c r="D1736" t="s">
        <v>58</v>
      </c>
      <c r="E1736" t="s">
        <v>58</v>
      </c>
      <c r="F1736" t="s">
        <v>34</v>
      </c>
      <c r="G1736">
        <v>608</v>
      </c>
      <c r="H1736" t="s">
        <v>366</v>
      </c>
      <c r="I1736" t="s">
        <v>422</v>
      </c>
      <c r="J1736" t="s">
        <v>422</v>
      </c>
      <c r="K1736" t="s">
        <v>444</v>
      </c>
      <c r="L1736" t="s">
        <v>444</v>
      </c>
      <c r="M1736" t="s">
        <v>444</v>
      </c>
    </row>
    <row r="1737" spans="1:13" hidden="1" x14ac:dyDescent="0.35">
      <c r="A1737" s="45">
        <v>46053</v>
      </c>
      <c r="B1737" t="s">
        <v>357</v>
      </c>
      <c r="C1737" t="s">
        <v>402</v>
      </c>
      <c r="D1737" t="s">
        <v>58</v>
      </c>
      <c r="E1737" t="s">
        <v>58</v>
      </c>
      <c r="F1737" t="s">
        <v>34</v>
      </c>
      <c r="G1737">
        <v>608</v>
      </c>
      <c r="H1737" t="s">
        <v>366</v>
      </c>
      <c r="I1737" s="38" t="s">
        <v>422</v>
      </c>
      <c r="J1737" s="38" t="s">
        <v>422</v>
      </c>
      <c r="K1737" s="38" t="s">
        <v>444</v>
      </c>
      <c r="L1737" s="38" t="s">
        <v>444</v>
      </c>
      <c r="M1737" t="s">
        <v>444</v>
      </c>
    </row>
    <row r="1738" spans="1:13" hidden="1" x14ac:dyDescent="0.35">
      <c r="A1738" s="45">
        <v>46053</v>
      </c>
      <c r="B1738" t="s">
        <v>357</v>
      </c>
      <c r="C1738" t="s">
        <v>26</v>
      </c>
      <c r="D1738" t="s">
        <v>58</v>
      </c>
      <c r="E1738" t="s">
        <v>58</v>
      </c>
      <c r="F1738" t="s">
        <v>34</v>
      </c>
      <c r="G1738">
        <v>608</v>
      </c>
      <c r="H1738" t="s">
        <v>366</v>
      </c>
      <c r="I1738" s="37" t="s">
        <v>422</v>
      </c>
      <c r="J1738" s="37" t="s">
        <v>422</v>
      </c>
      <c r="K1738" s="38" t="s">
        <v>444</v>
      </c>
      <c r="L1738" s="38" t="s">
        <v>444</v>
      </c>
      <c r="M1738" t="s">
        <v>444</v>
      </c>
    </row>
    <row r="1739" spans="1:13" hidden="1" x14ac:dyDescent="0.35">
      <c r="A1739" s="45">
        <v>46053</v>
      </c>
      <c r="B1739" t="s">
        <v>357</v>
      </c>
      <c r="C1739" t="s">
        <v>42</v>
      </c>
      <c r="D1739" t="s">
        <v>58</v>
      </c>
      <c r="E1739" t="s">
        <v>58</v>
      </c>
      <c r="F1739" t="s">
        <v>34</v>
      </c>
      <c r="G1739">
        <v>608</v>
      </c>
      <c r="H1739" t="s">
        <v>366</v>
      </c>
      <c r="I1739" s="38" t="s">
        <v>422</v>
      </c>
      <c r="J1739" s="38" t="s">
        <v>422</v>
      </c>
      <c r="K1739" s="38" t="s">
        <v>444</v>
      </c>
      <c r="L1739" s="38" t="s">
        <v>444</v>
      </c>
      <c r="M1739" t="s">
        <v>444</v>
      </c>
    </row>
    <row r="1740" spans="1:13" hidden="1" x14ac:dyDescent="0.35">
      <c r="A1740" s="45">
        <v>46053</v>
      </c>
      <c r="B1740" t="s">
        <v>357</v>
      </c>
      <c r="C1740" t="s">
        <v>18</v>
      </c>
      <c r="D1740" t="s">
        <v>58</v>
      </c>
      <c r="E1740" t="s">
        <v>58</v>
      </c>
      <c r="F1740" t="s">
        <v>34</v>
      </c>
      <c r="G1740">
        <v>608</v>
      </c>
      <c r="H1740" t="s">
        <v>366</v>
      </c>
      <c r="I1740" s="38" t="s">
        <v>596</v>
      </c>
      <c r="J1740" s="38" t="s">
        <v>814</v>
      </c>
      <c r="K1740" s="38" t="s">
        <v>565</v>
      </c>
      <c r="L1740" s="38" t="s">
        <v>422</v>
      </c>
      <c r="M1740" s="38" t="s">
        <v>422</v>
      </c>
    </row>
    <row r="1741" spans="1:13" hidden="1" x14ac:dyDescent="0.35">
      <c r="A1741" s="45">
        <v>46053</v>
      </c>
      <c r="B1741" t="s">
        <v>357</v>
      </c>
      <c r="C1741" t="s">
        <v>48</v>
      </c>
      <c r="D1741" t="s">
        <v>58</v>
      </c>
      <c r="E1741" t="s">
        <v>58</v>
      </c>
      <c r="F1741" t="s">
        <v>34</v>
      </c>
      <c r="G1741">
        <v>608</v>
      </c>
      <c r="H1741" t="s">
        <v>366</v>
      </c>
      <c r="I1741" s="38" t="s">
        <v>422</v>
      </c>
      <c r="J1741" s="38" t="s">
        <v>422</v>
      </c>
      <c r="K1741" t="s">
        <v>422</v>
      </c>
      <c r="L1741" s="37" t="s">
        <v>422</v>
      </c>
      <c r="M1741" t="s">
        <v>444</v>
      </c>
    </row>
    <row r="1742" spans="1:13" hidden="1" x14ac:dyDescent="0.35">
      <c r="A1742" s="45">
        <v>46053</v>
      </c>
      <c r="B1742" t="s">
        <v>357</v>
      </c>
      <c r="C1742" t="s">
        <v>46</v>
      </c>
      <c r="D1742" t="s">
        <v>58</v>
      </c>
      <c r="E1742" t="s">
        <v>58</v>
      </c>
      <c r="F1742" t="s">
        <v>34</v>
      </c>
      <c r="G1742">
        <v>609</v>
      </c>
      <c r="H1742" t="s">
        <v>26</v>
      </c>
      <c r="I1742" s="38" t="s">
        <v>497</v>
      </c>
      <c r="J1742" s="38" t="s">
        <v>438</v>
      </c>
      <c r="K1742" t="s">
        <v>422</v>
      </c>
      <c r="L1742" s="37" t="s">
        <v>438</v>
      </c>
      <c r="M1742" t="s">
        <v>1039</v>
      </c>
    </row>
    <row r="1743" spans="1:13" hidden="1" x14ac:dyDescent="0.35">
      <c r="A1743" s="45">
        <v>46053</v>
      </c>
      <c r="B1743" t="s">
        <v>357</v>
      </c>
      <c r="C1743" t="s">
        <v>47</v>
      </c>
      <c r="D1743" t="s">
        <v>58</v>
      </c>
      <c r="E1743" t="s">
        <v>58</v>
      </c>
      <c r="F1743" t="s">
        <v>34</v>
      </c>
      <c r="G1743">
        <v>609</v>
      </c>
      <c r="H1743" t="s">
        <v>26</v>
      </c>
      <c r="I1743" s="38" t="s">
        <v>422</v>
      </c>
      <c r="J1743" s="38" t="s">
        <v>444</v>
      </c>
      <c r="K1743" t="s">
        <v>444</v>
      </c>
      <c r="L1743" t="s">
        <v>444</v>
      </c>
      <c r="M1743" t="s">
        <v>422</v>
      </c>
    </row>
    <row r="1744" spans="1:13" hidden="1" x14ac:dyDescent="0.35">
      <c r="A1744" s="45">
        <v>46053</v>
      </c>
      <c r="B1744" t="s">
        <v>357</v>
      </c>
      <c r="C1744" t="s">
        <v>402</v>
      </c>
      <c r="D1744" t="s">
        <v>58</v>
      </c>
      <c r="E1744" t="s">
        <v>58</v>
      </c>
      <c r="F1744" t="s">
        <v>34</v>
      </c>
      <c r="G1744">
        <v>609</v>
      </c>
      <c r="H1744" t="s">
        <v>26</v>
      </c>
      <c r="I1744" s="38" t="s">
        <v>422</v>
      </c>
      <c r="J1744" s="38" t="s">
        <v>422</v>
      </c>
      <c r="K1744" s="38" t="s">
        <v>444</v>
      </c>
      <c r="L1744" s="38" t="s">
        <v>444</v>
      </c>
      <c r="M1744" t="s">
        <v>444</v>
      </c>
    </row>
    <row r="1745" spans="1:13" hidden="1" x14ac:dyDescent="0.35">
      <c r="A1745" s="45">
        <v>46053</v>
      </c>
      <c r="B1745" t="s">
        <v>357</v>
      </c>
      <c r="C1745" t="s">
        <v>26</v>
      </c>
      <c r="D1745" t="s">
        <v>58</v>
      </c>
      <c r="E1745" t="s">
        <v>58</v>
      </c>
      <c r="F1745" t="s">
        <v>34</v>
      </c>
      <c r="G1745">
        <v>609</v>
      </c>
      <c r="H1745" t="s">
        <v>26</v>
      </c>
      <c r="I1745" s="38" t="s">
        <v>422</v>
      </c>
      <c r="J1745" s="38" t="s">
        <v>422</v>
      </c>
      <c r="K1745" s="37" t="s">
        <v>422</v>
      </c>
      <c r="L1745" s="38" t="s">
        <v>444</v>
      </c>
      <c r="M1745" s="38" t="s">
        <v>422</v>
      </c>
    </row>
    <row r="1746" spans="1:13" hidden="1" x14ac:dyDescent="0.35">
      <c r="A1746" s="45">
        <v>46053</v>
      </c>
      <c r="B1746" t="s">
        <v>357</v>
      </c>
      <c r="C1746" t="s">
        <v>42</v>
      </c>
      <c r="D1746" t="s">
        <v>58</v>
      </c>
      <c r="E1746" t="s">
        <v>58</v>
      </c>
      <c r="F1746" t="s">
        <v>34</v>
      </c>
      <c r="G1746">
        <v>609</v>
      </c>
      <c r="H1746" t="s">
        <v>26</v>
      </c>
      <c r="I1746" s="38" t="s">
        <v>422</v>
      </c>
      <c r="J1746" s="38" t="s">
        <v>422</v>
      </c>
      <c r="K1746" t="s">
        <v>444</v>
      </c>
      <c r="L1746" s="38" t="s">
        <v>422</v>
      </c>
      <c r="M1746" t="s">
        <v>422</v>
      </c>
    </row>
    <row r="1747" spans="1:13" hidden="1" x14ac:dyDescent="0.35">
      <c r="A1747" s="45">
        <v>46053</v>
      </c>
      <c r="B1747" t="s">
        <v>357</v>
      </c>
      <c r="C1747" t="s">
        <v>18</v>
      </c>
      <c r="D1747" t="s">
        <v>58</v>
      </c>
      <c r="E1747" t="s">
        <v>58</v>
      </c>
      <c r="F1747" t="s">
        <v>34</v>
      </c>
      <c r="G1747">
        <v>609</v>
      </c>
      <c r="H1747" t="s">
        <v>26</v>
      </c>
      <c r="I1747" s="38" t="s">
        <v>496</v>
      </c>
      <c r="J1747" s="37" t="s">
        <v>441</v>
      </c>
      <c r="K1747" s="38" t="s">
        <v>422</v>
      </c>
      <c r="L1747" s="38" t="s">
        <v>438</v>
      </c>
      <c r="M1747" s="38" t="s">
        <v>1386</v>
      </c>
    </row>
    <row r="1748" spans="1:13" hidden="1" x14ac:dyDescent="0.35">
      <c r="A1748" s="45">
        <v>46053</v>
      </c>
      <c r="B1748" t="s">
        <v>357</v>
      </c>
      <c r="C1748" t="s">
        <v>48</v>
      </c>
      <c r="D1748" t="s">
        <v>58</v>
      </c>
      <c r="E1748" t="s">
        <v>58</v>
      </c>
      <c r="F1748" t="s">
        <v>34</v>
      </c>
      <c r="G1748">
        <v>609</v>
      </c>
      <c r="H1748" t="s">
        <v>26</v>
      </c>
      <c r="I1748" s="38" t="s">
        <v>422</v>
      </c>
      <c r="J1748" s="38" t="s">
        <v>422</v>
      </c>
      <c r="K1748" s="38" t="s">
        <v>444</v>
      </c>
      <c r="L1748" s="38" t="s">
        <v>444</v>
      </c>
      <c r="M1748" s="38" t="s">
        <v>422</v>
      </c>
    </row>
    <row r="1749" spans="1:13" hidden="1" x14ac:dyDescent="0.35">
      <c r="A1749" s="45">
        <v>46053</v>
      </c>
      <c r="B1749" t="s">
        <v>357</v>
      </c>
      <c r="C1749" t="s">
        <v>46</v>
      </c>
      <c r="D1749" t="s">
        <v>58</v>
      </c>
      <c r="E1749" t="s">
        <v>58</v>
      </c>
      <c r="F1749" t="s">
        <v>34</v>
      </c>
      <c r="G1749">
        <v>999</v>
      </c>
      <c r="H1749" t="s">
        <v>27</v>
      </c>
      <c r="I1749" s="38" t="s">
        <v>599</v>
      </c>
      <c r="J1749" s="38" t="s">
        <v>600</v>
      </c>
      <c r="K1749" t="s">
        <v>589</v>
      </c>
      <c r="L1749" s="38" t="s">
        <v>601</v>
      </c>
      <c r="M1749" t="s">
        <v>602</v>
      </c>
    </row>
    <row r="1750" spans="1:13" hidden="1" x14ac:dyDescent="0.35">
      <c r="A1750" s="45">
        <v>46053</v>
      </c>
      <c r="B1750" t="s">
        <v>357</v>
      </c>
      <c r="C1750" t="s">
        <v>47</v>
      </c>
      <c r="D1750" t="s">
        <v>58</v>
      </c>
      <c r="E1750" t="s">
        <v>58</v>
      </c>
      <c r="F1750" t="s">
        <v>34</v>
      </c>
      <c r="G1750">
        <v>999</v>
      </c>
      <c r="H1750" t="s">
        <v>27</v>
      </c>
      <c r="I1750" s="38" t="s">
        <v>603</v>
      </c>
      <c r="J1750" s="38" t="s">
        <v>604</v>
      </c>
      <c r="K1750" t="s">
        <v>472</v>
      </c>
      <c r="L1750" s="37" t="s">
        <v>605</v>
      </c>
      <c r="M1750" s="38" t="s">
        <v>422</v>
      </c>
    </row>
    <row r="1751" spans="1:13" hidden="1" x14ac:dyDescent="0.35">
      <c r="A1751" s="45">
        <v>46053</v>
      </c>
      <c r="B1751" t="s">
        <v>357</v>
      </c>
      <c r="C1751" t="s">
        <v>402</v>
      </c>
      <c r="D1751" t="s">
        <v>58</v>
      </c>
      <c r="E1751" t="s">
        <v>58</v>
      </c>
      <c r="F1751" t="s">
        <v>34</v>
      </c>
      <c r="G1751">
        <v>999</v>
      </c>
      <c r="H1751" t="s">
        <v>27</v>
      </c>
      <c r="I1751" s="38" t="s">
        <v>606</v>
      </c>
      <c r="J1751" s="38" t="s">
        <v>607</v>
      </c>
      <c r="K1751" s="38" t="s">
        <v>508</v>
      </c>
      <c r="L1751" s="38" t="s">
        <v>465</v>
      </c>
      <c r="M1751" s="38" t="s">
        <v>444</v>
      </c>
    </row>
    <row r="1752" spans="1:13" hidden="1" x14ac:dyDescent="0.35">
      <c r="A1752" s="45">
        <v>46053</v>
      </c>
      <c r="B1752" t="s">
        <v>357</v>
      </c>
      <c r="C1752" t="s">
        <v>26</v>
      </c>
      <c r="D1752" t="s">
        <v>58</v>
      </c>
      <c r="E1752" t="s">
        <v>58</v>
      </c>
      <c r="F1752" t="s">
        <v>34</v>
      </c>
      <c r="G1752">
        <v>999</v>
      </c>
      <c r="H1752" t="s">
        <v>27</v>
      </c>
      <c r="I1752" s="38" t="s">
        <v>608</v>
      </c>
      <c r="J1752" s="38" t="s">
        <v>609</v>
      </c>
      <c r="K1752" s="38" t="s">
        <v>422</v>
      </c>
      <c r="L1752" s="38" t="s">
        <v>422</v>
      </c>
      <c r="M1752" s="38" t="s">
        <v>422</v>
      </c>
    </row>
    <row r="1753" spans="1:13" hidden="1" x14ac:dyDescent="0.35">
      <c r="A1753" s="45">
        <v>46053</v>
      </c>
      <c r="B1753" t="s">
        <v>357</v>
      </c>
      <c r="C1753" t="s">
        <v>42</v>
      </c>
      <c r="D1753" t="s">
        <v>58</v>
      </c>
      <c r="E1753" t="s">
        <v>58</v>
      </c>
      <c r="F1753" t="s">
        <v>34</v>
      </c>
      <c r="G1753">
        <v>999</v>
      </c>
      <c r="H1753" t="s">
        <v>27</v>
      </c>
      <c r="I1753" s="38" t="s">
        <v>610</v>
      </c>
      <c r="J1753" s="38" t="s">
        <v>611</v>
      </c>
      <c r="K1753" s="38" t="s">
        <v>473</v>
      </c>
      <c r="L1753" s="38" t="s">
        <v>612</v>
      </c>
      <c r="M1753" s="38" t="s">
        <v>422</v>
      </c>
    </row>
    <row r="1754" spans="1:13" hidden="1" x14ac:dyDescent="0.35">
      <c r="A1754" s="45">
        <v>46053</v>
      </c>
      <c r="B1754" t="s">
        <v>357</v>
      </c>
      <c r="C1754" t="s">
        <v>18</v>
      </c>
      <c r="D1754" t="s">
        <v>58</v>
      </c>
      <c r="E1754" t="s">
        <v>58</v>
      </c>
      <c r="F1754" t="s">
        <v>34</v>
      </c>
      <c r="G1754">
        <v>999</v>
      </c>
      <c r="H1754" t="s">
        <v>27</v>
      </c>
      <c r="I1754" s="38" t="s">
        <v>613</v>
      </c>
      <c r="J1754" s="38" t="s">
        <v>614</v>
      </c>
      <c r="K1754" s="37" t="s">
        <v>615</v>
      </c>
      <c r="L1754" s="38" t="s">
        <v>616</v>
      </c>
      <c r="M1754" s="38" t="s">
        <v>517</v>
      </c>
    </row>
    <row r="1755" spans="1:13" hidden="1" x14ac:dyDescent="0.35">
      <c r="A1755" s="45">
        <v>46053</v>
      </c>
      <c r="B1755" t="s">
        <v>357</v>
      </c>
      <c r="C1755" t="s">
        <v>48</v>
      </c>
      <c r="D1755" t="s">
        <v>58</v>
      </c>
      <c r="E1755" t="s">
        <v>58</v>
      </c>
      <c r="F1755" t="s">
        <v>34</v>
      </c>
      <c r="G1755">
        <v>999</v>
      </c>
      <c r="H1755" t="s">
        <v>27</v>
      </c>
      <c r="I1755" s="38" t="s">
        <v>484</v>
      </c>
      <c r="J1755" s="38" t="s">
        <v>617</v>
      </c>
      <c r="K1755" t="s">
        <v>537</v>
      </c>
      <c r="L1755" s="38" t="s">
        <v>586</v>
      </c>
      <c r="M1755" t="s">
        <v>422</v>
      </c>
    </row>
    <row r="1756" spans="1:13" hidden="1" x14ac:dyDescent="0.35">
      <c r="A1756" s="45">
        <v>46053</v>
      </c>
      <c r="B1756" t="s">
        <v>367</v>
      </c>
      <c r="C1756" t="s">
        <v>402</v>
      </c>
      <c r="D1756" t="s">
        <v>58</v>
      </c>
      <c r="E1756" t="s">
        <v>58</v>
      </c>
      <c r="F1756" t="s">
        <v>392</v>
      </c>
      <c r="G1756" t="s">
        <v>812</v>
      </c>
      <c r="H1756" t="s">
        <v>812</v>
      </c>
      <c r="I1756" s="37" t="s">
        <v>444</v>
      </c>
      <c r="J1756" s="38" t="s">
        <v>444</v>
      </c>
      <c r="K1756" s="37" t="s">
        <v>444</v>
      </c>
      <c r="L1756" s="37" t="s">
        <v>444</v>
      </c>
      <c r="M1756" t="s">
        <v>444</v>
      </c>
    </row>
    <row r="1757" spans="1:13" hidden="1" x14ac:dyDescent="0.35">
      <c r="A1757" s="45">
        <v>46053</v>
      </c>
      <c r="B1757" t="s">
        <v>367</v>
      </c>
      <c r="C1757" t="s">
        <v>46</v>
      </c>
      <c r="D1757" t="s">
        <v>58</v>
      </c>
      <c r="E1757" t="s">
        <v>58</v>
      </c>
      <c r="F1757" t="s">
        <v>392</v>
      </c>
      <c r="G1757">
        <v>701</v>
      </c>
      <c r="H1757" t="s">
        <v>1387</v>
      </c>
      <c r="I1757" s="38" t="s">
        <v>439</v>
      </c>
      <c r="J1757" t="s">
        <v>439</v>
      </c>
      <c r="K1757" t="s">
        <v>813</v>
      </c>
      <c r="L1757" t="s">
        <v>596</v>
      </c>
      <c r="M1757" t="s">
        <v>444</v>
      </c>
    </row>
    <row r="1758" spans="1:13" hidden="1" x14ac:dyDescent="0.35">
      <c r="A1758" s="45">
        <v>46053</v>
      </c>
      <c r="B1758" t="s">
        <v>367</v>
      </c>
      <c r="C1758" t="s">
        <v>47</v>
      </c>
      <c r="D1758" t="s">
        <v>58</v>
      </c>
      <c r="E1758" t="s">
        <v>58</v>
      </c>
      <c r="F1758" t="s">
        <v>392</v>
      </c>
      <c r="G1758">
        <v>701</v>
      </c>
      <c r="H1758" t="s">
        <v>1387</v>
      </c>
      <c r="I1758" s="38" t="s">
        <v>422</v>
      </c>
      <c r="J1758" s="38" t="s">
        <v>422</v>
      </c>
      <c r="K1758" s="37" t="s">
        <v>422</v>
      </c>
      <c r="L1758" s="38" t="s">
        <v>422</v>
      </c>
      <c r="M1758" t="s">
        <v>444</v>
      </c>
    </row>
    <row r="1759" spans="1:13" hidden="1" x14ac:dyDescent="0.35">
      <c r="A1759" s="45">
        <v>46053</v>
      </c>
      <c r="B1759" t="s">
        <v>367</v>
      </c>
      <c r="C1759" t="s">
        <v>402</v>
      </c>
      <c r="D1759" t="s">
        <v>58</v>
      </c>
      <c r="E1759" t="s">
        <v>58</v>
      </c>
      <c r="F1759" t="s">
        <v>392</v>
      </c>
      <c r="G1759">
        <v>701</v>
      </c>
      <c r="H1759" t="s">
        <v>1387</v>
      </c>
      <c r="I1759" s="38" t="s">
        <v>422</v>
      </c>
      <c r="J1759" s="38" t="s">
        <v>422</v>
      </c>
      <c r="K1759" s="38" t="s">
        <v>444</v>
      </c>
      <c r="L1759" s="38" t="s">
        <v>444</v>
      </c>
      <c r="M1759" s="38" t="s">
        <v>444</v>
      </c>
    </row>
    <row r="1760" spans="1:13" hidden="1" x14ac:dyDescent="0.35">
      <c r="A1760" s="45">
        <v>46053</v>
      </c>
      <c r="B1760" t="s">
        <v>367</v>
      </c>
      <c r="C1760" t="s">
        <v>26</v>
      </c>
      <c r="D1760" t="s">
        <v>58</v>
      </c>
      <c r="E1760" t="s">
        <v>58</v>
      </c>
      <c r="F1760" t="s">
        <v>392</v>
      </c>
      <c r="G1760">
        <v>701</v>
      </c>
      <c r="H1760" t="s">
        <v>1387</v>
      </c>
      <c r="I1760" s="37" t="s">
        <v>422</v>
      </c>
      <c r="J1760" s="38" t="s">
        <v>422</v>
      </c>
      <c r="K1760" s="38" t="s">
        <v>444</v>
      </c>
      <c r="L1760" s="37" t="s">
        <v>422</v>
      </c>
      <c r="M1760" t="s">
        <v>444</v>
      </c>
    </row>
    <row r="1761" spans="1:13" hidden="1" x14ac:dyDescent="0.35">
      <c r="A1761" s="45">
        <v>46053</v>
      </c>
      <c r="B1761" t="s">
        <v>367</v>
      </c>
      <c r="C1761" t="s">
        <v>42</v>
      </c>
      <c r="D1761" t="s">
        <v>58</v>
      </c>
      <c r="E1761" t="s">
        <v>58</v>
      </c>
      <c r="F1761" t="s">
        <v>392</v>
      </c>
      <c r="G1761">
        <v>701</v>
      </c>
      <c r="H1761" t="s">
        <v>1387</v>
      </c>
      <c r="I1761" s="38" t="s">
        <v>596</v>
      </c>
      <c r="J1761" s="38" t="s">
        <v>596</v>
      </c>
      <c r="K1761" s="38" t="s">
        <v>422</v>
      </c>
      <c r="L1761" s="38" t="s">
        <v>422</v>
      </c>
      <c r="M1761" t="s">
        <v>422</v>
      </c>
    </row>
    <row r="1762" spans="1:13" hidden="1" x14ac:dyDescent="0.35">
      <c r="A1762" s="45">
        <v>46053</v>
      </c>
      <c r="B1762" t="s">
        <v>367</v>
      </c>
      <c r="C1762" t="s">
        <v>18</v>
      </c>
      <c r="D1762" t="s">
        <v>58</v>
      </c>
      <c r="E1762" t="s">
        <v>58</v>
      </c>
      <c r="F1762" t="s">
        <v>392</v>
      </c>
      <c r="G1762">
        <v>701</v>
      </c>
      <c r="H1762" t="s">
        <v>1387</v>
      </c>
      <c r="I1762" s="38" t="s">
        <v>445</v>
      </c>
      <c r="J1762" s="38" t="s">
        <v>445</v>
      </c>
      <c r="K1762" t="s">
        <v>631</v>
      </c>
      <c r="L1762" t="s">
        <v>596</v>
      </c>
      <c r="M1762" t="s">
        <v>422</v>
      </c>
    </row>
    <row r="1763" spans="1:13" hidden="1" x14ac:dyDescent="0.35">
      <c r="A1763" s="45">
        <v>46053</v>
      </c>
      <c r="B1763" t="s">
        <v>367</v>
      </c>
      <c r="C1763" t="s">
        <v>48</v>
      </c>
      <c r="D1763" t="s">
        <v>58</v>
      </c>
      <c r="E1763" t="s">
        <v>58</v>
      </c>
      <c r="F1763" t="s">
        <v>392</v>
      </c>
      <c r="G1763">
        <v>701</v>
      </c>
      <c r="H1763" t="s">
        <v>1387</v>
      </c>
      <c r="I1763" s="38" t="s">
        <v>422</v>
      </c>
      <c r="J1763" s="38" t="s">
        <v>422</v>
      </c>
      <c r="K1763" t="s">
        <v>422</v>
      </c>
      <c r="L1763" t="s">
        <v>444</v>
      </c>
      <c r="M1763" t="s">
        <v>444</v>
      </c>
    </row>
    <row r="1764" spans="1:13" hidden="1" x14ac:dyDescent="0.35">
      <c r="A1764" s="45">
        <v>46053</v>
      </c>
      <c r="B1764" t="s">
        <v>367</v>
      </c>
      <c r="C1764" t="s">
        <v>46</v>
      </c>
      <c r="D1764" t="s">
        <v>58</v>
      </c>
      <c r="E1764" t="s">
        <v>58</v>
      </c>
      <c r="F1764" t="s">
        <v>392</v>
      </c>
      <c r="G1764">
        <v>702</v>
      </c>
      <c r="H1764" t="s">
        <v>1388</v>
      </c>
      <c r="I1764" t="s">
        <v>638</v>
      </c>
      <c r="J1764" t="s">
        <v>1142</v>
      </c>
      <c r="K1764" t="s">
        <v>655</v>
      </c>
      <c r="L1764" t="s">
        <v>701</v>
      </c>
      <c r="M1764" t="s">
        <v>422</v>
      </c>
    </row>
    <row r="1765" spans="1:13" hidden="1" x14ac:dyDescent="0.35">
      <c r="A1765" s="45">
        <v>46053</v>
      </c>
      <c r="B1765" t="s">
        <v>367</v>
      </c>
      <c r="C1765" t="s">
        <v>47</v>
      </c>
      <c r="D1765" t="s">
        <v>58</v>
      </c>
      <c r="E1765" t="s">
        <v>58</v>
      </c>
      <c r="F1765" t="s">
        <v>392</v>
      </c>
      <c r="G1765">
        <v>702</v>
      </c>
      <c r="H1765" t="s">
        <v>1388</v>
      </c>
      <c r="I1765" s="38" t="s">
        <v>1342</v>
      </c>
      <c r="J1765" s="38" t="s">
        <v>723</v>
      </c>
      <c r="K1765" t="s">
        <v>422</v>
      </c>
      <c r="L1765" s="38" t="s">
        <v>831</v>
      </c>
      <c r="M1765" t="s">
        <v>444</v>
      </c>
    </row>
    <row r="1766" spans="1:13" hidden="1" x14ac:dyDescent="0.35">
      <c r="A1766" s="45">
        <v>46053</v>
      </c>
      <c r="B1766" t="s">
        <v>367</v>
      </c>
      <c r="C1766" t="s">
        <v>402</v>
      </c>
      <c r="D1766" t="s">
        <v>58</v>
      </c>
      <c r="E1766" t="s">
        <v>58</v>
      </c>
      <c r="F1766" t="s">
        <v>392</v>
      </c>
      <c r="G1766">
        <v>702</v>
      </c>
      <c r="H1766" t="s">
        <v>1388</v>
      </c>
      <c r="I1766" s="38" t="s">
        <v>422</v>
      </c>
      <c r="J1766" s="38" t="s">
        <v>422</v>
      </c>
      <c r="K1766" s="38" t="s">
        <v>444</v>
      </c>
      <c r="L1766" s="38" t="s">
        <v>422</v>
      </c>
      <c r="M1766" t="s">
        <v>444</v>
      </c>
    </row>
    <row r="1767" spans="1:13" hidden="1" x14ac:dyDescent="0.35">
      <c r="A1767" s="45">
        <v>46053</v>
      </c>
      <c r="B1767" t="s">
        <v>367</v>
      </c>
      <c r="C1767" t="s">
        <v>26</v>
      </c>
      <c r="D1767" t="s">
        <v>58</v>
      </c>
      <c r="E1767" t="s">
        <v>58</v>
      </c>
      <c r="F1767" t="s">
        <v>392</v>
      </c>
      <c r="G1767">
        <v>702</v>
      </c>
      <c r="H1767" t="s">
        <v>1388</v>
      </c>
      <c r="I1767" s="37" t="s">
        <v>422</v>
      </c>
      <c r="J1767" s="38" t="s">
        <v>444</v>
      </c>
      <c r="K1767" t="s">
        <v>444</v>
      </c>
      <c r="L1767" s="38" t="s">
        <v>422</v>
      </c>
      <c r="M1767" t="s">
        <v>444</v>
      </c>
    </row>
    <row r="1768" spans="1:13" hidden="1" x14ac:dyDescent="0.35">
      <c r="A1768" s="45">
        <v>46053</v>
      </c>
      <c r="B1768" t="s">
        <v>367</v>
      </c>
      <c r="C1768" t="s">
        <v>42</v>
      </c>
      <c r="D1768" t="s">
        <v>58</v>
      </c>
      <c r="E1768" t="s">
        <v>58</v>
      </c>
      <c r="F1768" t="s">
        <v>392</v>
      </c>
      <c r="G1768">
        <v>702</v>
      </c>
      <c r="H1768" t="s">
        <v>1388</v>
      </c>
      <c r="I1768" s="38" t="s">
        <v>843</v>
      </c>
      <c r="J1768" s="38" t="s">
        <v>763</v>
      </c>
      <c r="K1768" t="s">
        <v>831</v>
      </c>
      <c r="L1768" t="s">
        <v>1366</v>
      </c>
      <c r="M1768" t="s">
        <v>444</v>
      </c>
    </row>
    <row r="1769" spans="1:13" hidden="1" x14ac:dyDescent="0.35">
      <c r="A1769" s="45">
        <v>46053</v>
      </c>
      <c r="B1769" t="s">
        <v>367</v>
      </c>
      <c r="C1769" t="s">
        <v>18</v>
      </c>
      <c r="D1769" t="s">
        <v>58</v>
      </c>
      <c r="E1769" t="s">
        <v>58</v>
      </c>
      <c r="F1769" t="s">
        <v>392</v>
      </c>
      <c r="G1769">
        <v>702</v>
      </c>
      <c r="H1769" t="s">
        <v>1388</v>
      </c>
      <c r="I1769" t="s">
        <v>858</v>
      </c>
      <c r="J1769" t="s">
        <v>639</v>
      </c>
      <c r="K1769" t="s">
        <v>727</v>
      </c>
      <c r="L1769" t="s">
        <v>970</v>
      </c>
      <c r="M1769" t="s">
        <v>422</v>
      </c>
    </row>
    <row r="1770" spans="1:13" hidden="1" x14ac:dyDescent="0.35">
      <c r="A1770" s="45">
        <v>46053</v>
      </c>
      <c r="B1770" t="s">
        <v>367</v>
      </c>
      <c r="C1770" t="s">
        <v>48</v>
      </c>
      <c r="D1770" t="s">
        <v>58</v>
      </c>
      <c r="E1770" t="s">
        <v>58</v>
      </c>
      <c r="F1770" t="s">
        <v>392</v>
      </c>
      <c r="G1770">
        <v>702</v>
      </c>
      <c r="H1770" t="s">
        <v>1388</v>
      </c>
      <c r="I1770" t="s">
        <v>1091</v>
      </c>
      <c r="J1770" t="s">
        <v>637</v>
      </c>
      <c r="K1770" t="s">
        <v>1303</v>
      </c>
      <c r="L1770" t="s">
        <v>564</v>
      </c>
      <c r="M1770" t="s">
        <v>444</v>
      </c>
    </row>
    <row r="1771" spans="1:13" hidden="1" x14ac:dyDescent="0.35">
      <c r="A1771" s="45">
        <v>46053</v>
      </c>
      <c r="B1771" t="s">
        <v>367</v>
      </c>
      <c r="C1771" t="s">
        <v>46</v>
      </c>
      <c r="D1771" t="s">
        <v>58</v>
      </c>
      <c r="E1771" t="s">
        <v>58</v>
      </c>
      <c r="F1771" t="s">
        <v>392</v>
      </c>
      <c r="G1771">
        <v>703</v>
      </c>
      <c r="H1771" t="s">
        <v>371</v>
      </c>
      <c r="I1771" s="37" t="s">
        <v>1092</v>
      </c>
      <c r="J1771" t="s">
        <v>1140</v>
      </c>
      <c r="K1771" t="s">
        <v>1092</v>
      </c>
      <c r="L1771" t="s">
        <v>1012</v>
      </c>
      <c r="M1771" t="s">
        <v>529</v>
      </c>
    </row>
    <row r="1772" spans="1:13" hidden="1" x14ac:dyDescent="0.35">
      <c r="A1772" s="45">
        <v>46053</v>
      </c>
      <c r="B1772" t="s">
        <v>367</v>
      </c>
      <c r="C1772" t="s">
        <v>47</v>
      </c>
      <c r="D1772" t="s">
        <v>58</v>
      </c>
      <c r="E1772" t="s">
        <v>58</v>
      </c>
      <c r="F1772" t="s">
        <v>392</v>
      </c>
      <c r="G1772">
        <v>703</v>
      </c>
      <c r="H1772" t="s">
        <v>371</v>
      </c>
      <c r="I1772" t="s">
        <v>794</v>
      </c>
      <c r="J1772" t="s">
        <v>638</v>
      </c>
      <c r="K1772" t="s">
        <v>422</v>
      </c>
      <c r="L1772" t="s">
        <v>842</v>
      </c>
      <c r="M1772" t="s">
        <v>444</v>
      </c>
    </row>
    <row r="1773" spans="1:13" hidden="1" x14ac:dyDescent="0.35">
      <c r="A1773" s="45">
        <v>46053</v>
      </c>
      <c r="B1773" t="s">
        <v>367</v>
      </c>
      <c r="C1773" t="s">
        <v>402</v>
      </c>
      <c r="D1773" t="s">
        <v>58</v>
      </c>
      <c r="E1773" t="s">
        <v>58</v>
      </c>
      <c r="F1773" t="s">
        <v>392</v>
      </c>
      <c r="G1773">
        <v>703</v>
      </c>
      <c r="H1773" t="s">
        <v>371</v>
      </c>
      <c r="I1773" s="38" t="s">
        <v>574</v>
      </c>
      <c r="J1773" s="38" t="s">
        <v>694</v>
      </c>
      <c r="K1773" t="s">
        <v>444</v>
      </c>
      <c r="L1773" t="s">
        <v>422</v>
      </c>
      <c r="M1773" t="s">
        <v>444</v>
      </c>
    </row>
    <row r="1774" spans="1:13" hidden="1" x14ac:dyDescent="0.35">
      <c r="A1774" s="45">
        <v>46053</v>
      </c>
      <c r="B1774" t="s">
        <v>367</v>
      </c>
      <c r="C1774" t="s">
        <v>26</v>
      </c>
      <c r="D1774" t="s">
        <v>58</v>
      </c>
      <c r="E1774" t="s">
        <v>58</v>
      </c>
      <c r="F1774" t="s">
        <v>392</v>
      </c>
      <c r="G1774">
        <v>703</v>
      </c>
      <c r="H1774" t="s">
        <v>371</v>
      </c>
      <c r="I1774" t="s">
        <v>644</v>
      </c>
      <c r="J1774" t="s">
        <v>793</v>
      </c>
      <c r="K1774" t="s">
        <v>444</v>
      </c>
      <c r="L1774" t="s">
        <v>444</v>
      </c>
      <c r="M1774" t="s">
        <v>422</v>
      </c>
    </row>
    <row r="1775" spans="1:13" hidden="1" x14ac:dyDescent="0.35">
      <c r="A1775" s="45">
        <v>46053</v>
      </c>
      <c r="B1775" t="s">
        <v>367</v>
      </c>
      <c r="C1775" t="s">
        <v>42</v>
      </c>
      <c r="D1775" t="s">
        <v>58</v>
      </c>
      <c r="E1775" t="s">
        <v>58</v>
      </c>
      <c r="F1775" t="s">
        <v>392</v>
      </c>
      <c r="G1775">
        <v>703</v>
      </c>
      <c r="H1775" t="s">
        <v>371</v>
      </c>
      <c r="I1775" s="38" t="s">
        <v>637</v>
      </c>
      <c r="J1775" s="38" t="s">
        <v>698</v>
      </c>
      <c r="K1775" s="38" t="s">
        <v>723</v>
      </c>
      <c r="L1775" s="38" t="s">
        <v>756</v>
      </c>
      <c r="M1775" t="s">
        <v>422</v>
      </c>
    </row>
    <row r="1776" spans="1:13" hidden="1" x14ac:dyDescent="0.35">
      <c r="A1776" s="45">
        <v>46053</v>
      </c>
      <c r="B1776" t="s">
        <v>367</v>
      </c>
      <c r="C1776" t="s">
        <v>18</v>
      </c>
      <c r="D1776" t="s">
        <v>58</v>
      </c>
      <c r="E1776" t="s">
        <v>58</v>
      </c>
      <c r="F1776" t="s">
        <v>392</v>
      </c>
      <c r="G1776">
        <v>703</v>
      </c>
      <c r="H1776" t="s">
        <v>371</v>
      </c>
      <c r="I1776" s="38" t="s">
        <v>1296</v>
      </c>
      <c r="J1776" t="s">
        <v>1140</v>
      </c>
      <c r="K1776" s="38" t="s">
        <v>1092</v>
      </c>
      <c r="L1776" s="38" t="s">
        <v>1344</v>
      </c>
      <c r="M1776" t="s">
        <v>900</v>
      </c>
    </row>
    <row r="1777" spans="1:13" hidden="1" x14ac:dyDescent="0.35">
      <c r="A1777" s="45">
        <v>46053</v>
      </c>
      <c r="B1777" t="s">
        <v>367</v>
      </c>
      <c r="C1777" t="s">
        <v>48</v>
      </c>
      <c r="D1777" t="s">
        <v>58</v>
      </c>
      <c r="E1777" t="s">
        <v>58</v>
      </c>
      <c r="F1777" t="s">
        <v>392</v>
      </c>
      <c r="G1777">
        <v>703</v>
      </c>
      <c r="H1777" t="s">
        <v>371</v>
      </c>
      <c r="I1777" s="38" t="s">
        <v>1366</v>
      </c>
      <c r="J1777" t="s">
        <v>722</v>
      </c>
      <c r="K1777" t="s">
        <v>1303</v>
      </c>
      <c r="L1777" t="s">
        <v>1389</v>
      </c>
      <c r="M1777" t="s">
        <v>422</v>
      </c>
    </row>
    <row r="1778" spans="1:13" hidden="1" x14ac:dyDescent="0.35">
      <c r="A1778" s="45">
        <v>46053</v>
      </c>
      <c r="B1778" t="s">
        <v>367</v>
      </c>
      <c r="C1778" t="s">
        <v>46</v>
      </c>
      <c r="D1778" t="s">
        <v>58</v>
      </c>
      <c r="E1778" t="s">
        <v>58</v>
      </c>
      <c r="F1778" t="s">
        <v>392</v>
      </c>
      <c r="G1778">
        <v>704</v>
      </c>
      <c r="H1778" t="s">
        <v>1390</v>
      </c>
      <c r="I1778" s="38" t="s">
        <v>1160</v>
      </c>
      <c r="J1778" t="s">
        <v>1391</v>
      </c>
      <c r="K1778" t="s">
        <v>960</v>
      </c>
      <c r="L1778" t="s">
        <v>962</v>
      </c>
      <c r="M1778" t="s">
        <v>928</v>
      </c>
    </row>
    <row r="1779" spans="1:13" hidden="1" x14ac:dyDescent="0.35">
      <c r="A1779" s="45">
        <v>46053</v>
      </c>
      <c r="B1779" t="s">
        <v>367</v>
      </c>
      <c r="C1779" t="s">
        <v>47</v>
      </c>
      <c r="D1779" t="s">
        <v>58</v>
      </c>
      <c r="E1779" t="s">
        <v>58</v>
      </c>
      <c r="F1779" t="s">
        <v>392</v>
      </c>
      <c r="G1779">
        <v>704</v>
      </c>
      <c r="H1779" t="s">
        <v>1390</v>
      </c>
      <c r="I1779" s="38" t="s">
        <v>1392</v>
      </c>
      <c r="J1779" s="38" t="s">
        <v>1225</v>
      </c>
      <c r="K1779" s="38" t="s">
        <v>1393</v>
      </c>
      <c r="L1779" s="38" t="s">
        <v>1173</v>
      </c>
      <c r="M1779" t="s">
        <v>1364</v>
      </c>
    </row>
    <row r="1780" spans="1:13" hidden="1" x14ac:dyDescent="0.35">
      <c r="A1780" s="45">
        <v>46053</v>
      </c>
      <c r="B1780" t="s">
        <v>367</v>
      </c>
      <c r="C1780" t="s">
        <v>402</v>
      </c>
      <c r="D1780" t="s">
        <v>58</v>
      </c>
      <c r="E1780" t="s">
        <v>58</v>
      </c>
      <c r="F1780" t="s">
        <v>392</v>
      </c>
      <c r="G1780">
        <v>704</v>
      </c>
      <c r="H1780" t="s">
        <v>1390</v>
      </c>
      <c r="I1780" s="38" t="s">
        <v>920</v>
      </c>
      <c r="J1780" s="38" t="s">
        <v>1394</v>
      </c>
      <c r="K1780" s="37" t="s">
        <v>952</v>
      </c>
      <c r="L1780" s="38" t="s">
        <v>1395</v>
      </c>
      <c r="M1780" t="s">
        <v>422</v>
      </c>
    </row>
    <row r="1781" spans="1:13" hidden="1" x14ac:dyDescent="0.35">
      <c r="A1781" s="45">
        <v>46053</v>
      </c>
      <c r="B1781" t="s">
        <v>367</v>
      </c>
      <c r="C1781" t="s">
        <v>26</v>
      </c>
      <c r="D1781" t="s">
        <v>58</v>
      </c>
      <c r="E1781" t="s">
        <v>58</v>
      </c>
      <c r="F1781" t="s">
        <v>392</v>
      </c>
      <c r="G1781">
        <v>704</v>
      </c>
      <c r="H1781" t="s">
        <v>1390</v>
      </c>
      <c r="I1781" s="38" t="s">
        <v>1396</v>
      </c>
      <c r="J1781" s="38" t="s">
        <v>1167</v>
      </c>
      <c r="K1781" s="38" t="s">
        <v>422</v>
      </c>
      <c r="L1781" s="38" t="s">
        <v>422</v>
      </c>
      <c r="M1781" t="s">
        <v>1091</v>
      </c>
    </row>
    <row r="1782" spans="1:13" hidden="1" x14ac:dyDescent="0.35">
      <c r="A1782" s="45">
        <v>46053</v>
      </c>
      <c r="B1782" t="s">
        <v>367</v>
      </c>
      <c r="C1782" t="s">
        <v>42</v>
      </c>
      <c r="D1782" t="s">
        <v>58</v>
      </c>
      <c r="E1782" t="s">
        <v>58</v>
      </c>
      <c r="F1782" t="s">
        <v>392</v>
      </c>
      <c r="G1782">
        <v>704</v>
      </c>
      <c r="H1782" t="s">
        <v>1390</v>
      </c>
      <c r="I1782" s="38" t="s">
        <v>1397</v>
      </c>
      <c r="J1782" s="38" t="s">
        <v>1398</v>
      </c>
      <c r="K1782" s="38" t="s">
        <v>918</v>
      </c>
      <c r="L1782" t="s">
        <v>428</v>
      </c>
      <c r="M1782" s="38" t="s">
        <v>1399</v>
      </c>
    </row>
    <row r="1783" spans="1:13" hidden="1" x14ac:dyDescent="0.35">
      <c r="A1783" s="45">
        <v>46053</v>
      </c>
      <c r="B1783" t="s">
        <v>367</v>
      </c>
      <c r="C1783" t="s">
        <v>18</v>
      </c>
      <c r="D1783" t="s">
        <v>58</v>
      </c>
      <c r="E1783" t="s">
        <v>58</v>
      </c>
      <c r="F1783" t="s">
        <v>392</v>
      </c>
      <c r="G1783">
        <v>704</v>
      </c>
      <c r="H1783" t="s">
        <v>1390</v>
      </c>
      <c r="I1783" t="s">
        <v>1400</v>
      </c>
      <c r="J1783" t="s">
        <v>1401</v>
      </c>
      <c r="K1783" t="s">
        <v>948</v>
      </c>
      <c r="L1783" t="s">
        <v>1402</v>
      </c>
      <c r="M1783" t="s">
        <v>1403</v>
      </c>
    </row>
    <row r="1784" spans="1:13" hidden="1" x14ac:dyDescent="0.35">
      <c r="A1784" s="45">
        <v>46053</v>
      </c>
      <c r="B1784" t="s">
        <v>367</v>
      </c>
      <c r="C1784" t="s">
        <v>48</v>
      </c>
      <c r="D1784" t="s">
        <v>58</v>
      </c>
      <c r="E1784" t="s">
        <v>58</v>
      </c>
      <c r="F1784" t="s">
        <v>392</v>
      </c>
      <c r="G1784">
        <v>704</v>
      </c>
      <c r="H1784" t="s">
        <v>1390</v>
      </c>
      <c r="I1784" s="38" t="s">
        <v>1404</v>
      </c>
      <c r="J1784" t="s">
        <v>1405</v>
      </c>
      <c r="K1784" t="s">
        <v>975</v>
      </c>
      <c r="L1784" t="s">
        <v>1329</v>
      </c>
      <c r="M1784" s="38" t="s">
        <v>759</v>
      </c>
    </row>
    <row r="1785" spans="1:13" hidden="1" x14ac:dyDescent="0.35">
      <c r="A1785" s="45">
        <v>46053</v>
      </c>
      <c r="B1785" t="s">
        <v>367</v>
      </c>
      <c r="C1785" t="s">
        <v>46</v>
      </c>
      <c r="D1785" t="s">
        <v>58</v>
      </c>
      <c r="E1785" t="s">
        <v>58</v>
      </c>
      <c r="F1785" t="s">
        <v>392</v>
      </c>
      <c r="G1785">
        <v>705</v>
      </c>
      <c r="H1785" t="s">
        <v>1406</v>
      </c>
      <c r="I1785" s="38" t="s">
        <v>452</v>
      </c>
      <c r="J1785" t="s">
        <v>565</v>
      </c>
      <c r="K1785" s="37" t="s">
        <v>1139</v>
      </c>
      <c r="L1785" t="s">
        <v>843</v>
      </c>
      <c r="M1785" s="38" t="s">
        <v>644</v>
      </c>
    </row>
    <row r="1786" spans="1:13" hidden="1" x14ac:dyDescent="0.35">
      <c r="A1786" s="45">
        <v>46053</v>
      </c>
      <c r="B1786" t="s">
        <v>367</v>
      </c>
      <c r="C1786" t="s">
        <v>47</v>
      </c>
      <c r="D1786" t="s">
        <v>58</v>
      </c>
      <c r="E1786" t="s">
        <v>58</v>
      </c>
      <c r="F1786" t="s">
        <v>392</v>
      </c>
      <c r="G1786">
        <v>705</v>
      </c>
      <c r="H1786" t="s">
        <v>1406</v>
      </c>
      <c r="I1786" s="38" t="s">
        <v>440</v>
      </c>
      <c r="J1786" t="s">
        <v>568</v>
      </c>
      <c r="K1786" t="s">
        <v>422</v>
      </c>
      <c r="L1786" t="s">
        <v>765</v>
      </c>
      <c r="M1786" s="38" t="s">
        <v>444</v>
      </c>
    </row>
    <row r="1787" spans="1:13" hidden="1" x14ac:dyDescent="0.35">
      <c r="A1787" s="45">
        <v>46053</v>
      </c>
      <c r="B1787" t="s">
        <v>367</v>
      </c>
      <c r="C1787" t="s">
        <v>402</v>
      </c>
      <c r="D1787" t="s">
        <v>58</v>
      </c>
      <c r="E1787" t="s">
        <v>58</v>
      </c>
      <c r="F1787" t="s">
        <v>392</v>
      </c>
      <c r="G1787">
        <v>705</v>
      </c>
      <c r="H1787" t="s">
        <v>1406</v>
      </c>
      <c r="I1787" s="38" t="s">
        <v>497</v>
      </c>
      <c r="J1787" s="38" t="s">
        <v>452</v>
      </c>
      <c r="K1787" s="38" t="s">
        <v>422</v>
      </c>
      <c r="L1787" t="s">
        <v>422</v>
      </c>
      <c r="M1787" s="38" t="s">
        <v>444</v>
      </c>
    </row>
    <row r="1788" spans="1:13" hidden="1" x14ac:dyDescent="0.35">
      <c r="A1788" s="45">
        <v>46053</v>
      </c>
      <c r="B1788" t="s">
        <v>367</v>
      </c>
      <c r="C1788" t="s">
        <v>26</v>
      </c>
      <c r="D1788" t="s">
        <v>58</v>
      </c>
      <c r="E1788" t="s">
        <v>58</v>
      </c>
      <c r="F1788" t="s">
        <v>392</v>
      </c>
      <c r="G1788">
        <v>705</v>
      </c>
      <c r="H1788" t="s">
        <v>1406</v>
      </c>
      <c r="I1788" t="s">
        <v>422</v>
      </c>
      <c r="J1788" t="s">
        <v>422</v>
      </c>
      <c r="K1788" t="s">
        <v>422</v>
      </c>
      <c r="L1788" t="s">
        <v>422</v>
      </c>
      <c r="M1788" t="s">
        <v>444</v>
      </c>
    </row>
    <row r="1789" spans="1:13" hidden="1" x14ac:dyDescent="0.35">
      <c r="A1789" s="45">
        <v>46053</v>
      </c>
      <c r="B1789" t="s">
        <v>367</v>
      </c>
      <c r="C1789" t="s">
        <v>42</v>
      </c>
      <c r="D1789" t="s">
        <v>58</v>
      </c>
      <c r="E1789" t="s">
        <v>58</v>
      </c>
      <c r="F1789" t="s">
        <v>392</v>
      </c>
      <c r="G1789">
        <v>705</v>
      </c>
      <c r="H1789" t="s">
        <v>1406</v>
      </c>
      <c r="I1789" s="37" t="s">
        <v>638</v>
      </c>
      <c r="J1789" s="37" t="s">
        <v>597</v>
      </c>
      <c r="K1789" s="38" t="s">
        <v>627</v>
      </c>
      <c r="L1789" s="38" t="s">
        <v>630</v>
      </c>
      <c r="M1789" t="s">
        <v>444</v>
      </c>
    </row>
    <row r="1790" spans="1:13" hidden="1" x14ac:dyDescent="0.35">
      <c r="A1790" s="45">
        <v>46053</v>
      </c>
      <c r="B1790" t="s">
        <v>367</v>
      </c>
      <c r="C1790" t="s">
        <v>18</v>
      </c>
      <c r="D1790" t="s">
        <v>58</v>
      </c>
      <c r="E1790" t="s">
        <v>58</v>
      </c>
      <c r="F1790" t="s">
        <v>392</v>
      </c>
      <c r="G1790">
        <v>705</v>
      </c>
      <c r="H1790" t="s">
        <v>1406</v>
      </c>
      <c r="I1790" t="s">
        <v>701</v>
      </c>
      <c r="J1790" t="s">
        <v>568</v>
      </c>
      <c r="K1790" t="s">
        <v>1302</v>
      </c>
      <c r="L1790" t="s">
        <v>763</v>
      </c>
      <c r="M1790" t="s">
        <v>687</v>
      </c>
    </row>
    <row r="1791" spans="1:13" hidden="1" x14ac:dyDescent="0.35">
      <c r="A1791" s="45">
        <v>46053</v>
      </c>
      <c r="B1791" t="s">
        <v>367</v>
      </c>
      <c r="C1791" t="s">
        <v>48</v>
      </c>
      <c r="D1791" t="s">
        <v>58</v>
      </c>
      <c r="E1791" t="s">
        <v>58</v>
      </c>
      <c r="F1791" t="s">
        <v>392</v>
      </c>
      <c r="G1791">
        <v>705</v>
      </c>
      <c r="H1791" t="s">
        <v>1406</v>
      </c>
      <c r="I1791" s="37" t="s">
        <v>764</v>
      </c>
      <c r="J1791" t="s">
        <v>789</v>
      </c>
      <c r="K1791" t="s">
        <v>1350</v>
      </c>
      <c r="L1791" t="s">
        <v>921</v>
      </c>
      <c r="M1791" t="s">
        <v>444</v>
      </c>
    </row>
    <row r="1792" spans="1:13" hidden="1" x14ac:dyDescent="0.35">
      <c r="A1792" s="45">
        <v>46053</v>
      </c>
      <c r="B1792" t="s">
        <v>367</v>
      </c>
      <c r="C1792" t="s">
        <v>46</v>
      </c>
      <c r="D1792" t="s">
        <v>58</v>
      </c>
      <c r="E1792" t="s">
        <v>58</v>
      </c>
      <c r="F1792" t="s">
        <v>392</v>
      </c>
      <c r="G1792">
        <v>706</v>
      </c>
      <c r="H1792" t="s">
        <v>1407</v>
      </c>
      <c r="I1792" t="s">
        <v>441</v>
      </c>
      <c r="J1792" t="s">
        <v>449</v>
      </c>
      <c r="K1792" t="s">
        <v>620</v>
      </c>
      <c r="L1792" t="s">
        <v>497</v>
      </c>
      <c r="M1792" t="s">
        <v>422</v>
      </c>
    </row>
    <row r="1793" spans="1:13" hidden="1" x14ac:dyDescent="0.35">
      <c r="A1793" s="45">
        <v>46053</v>
      </c>
      <c r="B1793" t="s">
        <v>367</v>
      </c>
      <c r="C1793" t="s">
        <v>47</v>
      </c>
      <c r="D1793" t="s">
        <v>58</v>
      </c>
      <c r="E1793" t="s">
        <v>58</v>
      </c>
      <c r="F1793" t="s">
        <v>392</v>
      </c>
      <c r="G1793">
        <v>706</v>
      </c>
      <c r="H1793" t="s">
        <v>1407</v>
      </c>
      <c r="I1793" s="38" t="s">
        <v>441</v>
      </c>
      <c r="J1793" t="s">
        <v>449</v>
      </c>
      <c r="K1793" s="38" t="s">
        <v>422</v>
      </c>
      <c r="L1793" t="s">
        <v>422</v>
      </c>
      <c r="M1793" t="s">
        <v>444</v>
      </c>
    </row>
    <row r="1794" spans="1:13" hidden="1" x14ac:dyDescent="0.35">
      <c r="A1794" s="45">
        <v>46053</v>
      </c>
      <c r="B1794" t="s">
        <v>367</v>
      </c>
      <c r="C1794" t="s">
        <v>402</v>
      </c>
      <c r="D1794" t="s">
        <v>58</v>
      </c>
      <c r="E1794" t="s">
        <v>58</v>
      </c>
      <c r="F1794" t="s">
        <v>392</v>
      </c>
      <c r="G1794">
        <v>706</v>
      </c>
      <c r="H1794" t="s">
        <v>1407</v>
      </c>
      <c r="I1794" s="38" t="s">
        <v>422</v>
      </c>
      <c r="J1794" s="38" t="s">
        <v>422</v>
      </c>
      <c r="K1794" s="38" t="s">
        <v>422</v>
      </c>
      <c r="L1794" s="38" t="s">
        <v>444</v>
      </c>
      <c r="M1794" t="s">
        <v>444</v>
      </c>
    </row>
    <row r="1795" spans="1:13" hidden="1" x14ac:dyDescent="0.35">
      <c r="A1795" s="45">
        <v>46053</v>
      </c>
      <c r="B1795" t="s">
        <v>367</v>
      </c>
      <c r="C1795" t="s">
        <v>26</v>
      </c>
      <c r="D1795" t="s">
        <v>58</v>
      </c>
      <c r="E1795" t="s">
        <v>58</v>
      </c>
      <c r="F1795" t="s">
        <v>392</v>
      </c>
      <c r="G1795">
        <v>706</v>
      </c>
      <c r="H1795" t="s">
        <v>1407</v>
      </c>
      <c r="I1795" s="38" t="s">
        <v>422</v>
      </c>
      <c r="J1795" t="s">
        <v>422</v>
      </c>
      <c r="K1795" t="s">
        <v>444</v>
      </c>
      <c r="L1795" t="s">
        <v>422</v>
      </c>
      <c r="M1795" t="s">
        <v>422</v>
      </c>
    </row>
    <row r="1796" spans="1:13" hidden="1" x14ac:dyDescent="0.35">
      <c r="A1796" s="45">
        <v>46053</v>
      </c>
      <c r="B1796" t="s">
        <v>367</v>
      </c>
      <c r="C1796" t="s">
        <v>42</v>
      </c>
      <c r="D1796" t="s">
        <v>58</v>
      </c>
      <c r="E1796" t="s">
        <v>58</v>
      </c>
      <c r="F1796" t="s">
        <v>392</v>
      </c>
      <c r="G1796">
        <v>706</v>
      </c>
      <c r="H1796" t="s">
        <v>1407</v>
      </c>
      <c r="I1796" s="38" t="s">
        <v>441</v>
      </c>
      <c r="J1796" s="37" t="s">
        <v>449</v>
      </c>
      <c r="K1796" s="38" t="s">
        <v>422</v>
      </c>
      <c r="L1796" s="38" t="s">
        <v>497</v>
      </c>
      <c r="M1796" s="37" t="s">
        <v>422</v>
      </c>
    </row>
    <row r="1797" spans="1:13" hidden="1" x14ac:dyDescent="0.35">
      <c r="A1797" s="45">
        <v>46053</v>
      </c>
      <c r="B1797" t="s">
        <v>367</v>
      </c>
      <c r="C1797" t="s">
        <v>18</v>
      </c>
      <c r="D1797" t="s">
        <v>58</v>
      </c>
      <c r="E1797" t="s">
        <v>58</v>
      </c>
      <c r="F1797" t="s">
        <v>392</v>
      </c>
      <c r="G1797">
        <v>706</v>
      </c>
      <c r="H1797" t="s">
        <v>1407</v>
      </c>
      <c r="I1797" s="38" t="s">
        <v>441</v>
      </c>
      <c r="J1797" s="38" t="s">
        <v>449</v>
      </c>
      <c r="K1797" s="38" t="s">
        <v>982</v>
      </c>
      <c r="L1797" t="s">
        <v>497</v>
      </c>
      <c r="M1797" t="s">
        <v>496</v>
      </c>
    </row>
    <row r="1798" spans="1:13" hidden="1" x14ac:dyDescent="0.35">
      <c r="A1798" s="45">
        <v>46053</v>
      </c>
      <c r="B1798" t="s">
        <v>367</v>
      </c>
      <c r="C1798" t="s">
        <v>48</v>
      </c>
      <c r="D1798" t="s">
        <v>58</v>
      </c>
      <c r="E1798" t="s">
        <v>58</v>
      </c>
      <c r="F1798" t="s">
        <v>392</v>
      </c>
      <c r="G1798">
        <v>706</v>
      </c>
      <c r="H1798" t="s">
        <v>1407</v>
      </c>
      <c r="I1798" s="38" t="s">
        <v>441</v>
      </c>
      <c r="J1798" s="38" t="s">
        <v>441</v>
      </c>
      <c r="K1798" t="s">
        <v>422</v>
      </c>
      <c r="L1798" t="s">
        <v>422</v>
      </c>
      <c r="M1798" t="s">
        <v>444</v>
      </c>
    </row>
    <row r="1799" spans="1:13" hidden="1" x14ac:dyDescent="0.35">
      <c r="A1799" s="45">
        <v>46053</v>
      </c>
      <c r="B1799" t="s">
        <v>367</v>
      </c>
      <c r="C1799" t="s">
        <v>46</v>
      </c>
      <c r="D1799" t="s">
        <v>58</v>
      </c>
      <c r="E1799" t="s">
        <v>58</v>
      </c>
      <c r="F1799" t="s">
        <v>392</v>
      </c>
      <c r="G1799">
        <v>707</v>
      </c>
      <c r="H1799" t="s">
        <v>375</v>
      </c>
      <c r="I1799" s="38" t="s">
        <v>450</v>
      </c>
      <c r="J1799" t="s">
        <v>450</v>
      </c>
      <c r="K1799" t="s">
        <v>422</v>
      </c>
      <c r="L1799" t="s">
        <v>422</v>
      </c>
      <c r="M1799" t="s">
        <v>444</v>
      </c>
    </row>
    <row r="1800" spans="1:13" hidden="1" x14ac:dyDescent="0.35">
      <c r="A1800" s="45">
        <v>46053</v>
      </c>
      <c r="B1800" t="s">
        <v>367</v>
      </c>
      <c r="C1800" t="s">
        <v>47</v>
      </c>
      <c r="D1800" t="s">
        <v>58</v>
      </c>
      <c r="E1800" t="s">
        <v>58</v>
      </c>
      <c r="F1800" t="s">
        <v>392</v>
      </c>
      <c r="G1800">
        <v>707</v>
      </c>
      <c r="H1800" t="s">
        <v>375</v>
      </c>
      <c r="I1800" s="38" t="s">
        <v>596</v>
      </c>
      <c r="J1800" s="38" t="s">
        <v>422</v>
      </c>
      <c r="K1800" s="37" t="s">
        <v>422</v>
      </c>
      <c r="L1800" s="38" t="s">
        <v>422</v>
      </c>
      <c r="M1800" t="s">
        <v>444</v>
      </c>
    </row>
    <row r="1801" spans="1:13" hidden="1" x14ac:dyDescent="0.35">
      <c r="A1801" s="45">
        <v>46053</v>
      </c>
      <c r="B1801" t="s">
        <v>367</v>
      </c>
      <c r="C1801" t="s">
        <v>402</v>
      </c>
      <c r="D1801" t="s">
        <v>58</v>
      </c>
      <c r="E1801" t="s">
        <v>58</v>
      </c>
      <c r="F1801" t="s">
        <v>392</v>
      </c>
      <c r="G1801">
        <v>707</v>
      </c>
      <c r="H1801" t="s">
        <v>375</v>
      </c>
      <c r="I1801" s="38" t="s">
        <v>422</v>
      </c>
      <c r="J1801" s="38" t="s">
        <v>444</v>
      </c>
      <c r="K1801" s="38" t="s">
        <v>444</v>
      </c>
      <c r="L1801" s="37" t="s">
        <v>422</v>
      </c>
      <c r="M1801" s="38" t="s">
        <v>444</v>
      </c>
    </row>
    <row r="1802" spans="1:13" hidden="1" x14ac:dyDescent="0.35">
      <c r="A1802" s="45">
        <v>46053</v>
      </c>
      <c r="B1802" t="s">
        <v>367</v>
      </c>
      <c r="C1802" t="s">
        <v>26</v>
      </c>
      <c r="D1802" t="s">
        <v>58</v>
      </c>
      <c r="E1802" t="s">
        <v>58</v>
      </c>
      <c r="F1802" t="s">
        <v>392</v>
      </c>
      <c r="G1802">
        <v>707</v>
      </c>
      <c r="H1802" t="s">
        <v>375</v>
      </c>
      <c r="I1802" s="38" t="s">
        <v>444</v>
      </c>
      <c r="J1802" s="38" t="s">
        <v>444</v>
      </c>
      <c r="K1802" s="38" t="s">
        <v>444</v>
      </c>
      <c r="L1802" t="s">
        <v>444</v>
      </c>
      <c r="M1802" t="s">
        <v>444</v>
      </c>
    </row>
    <row r="1803" spans="1:13" hidden="1" x14ac:dyDescent="0.35">
      <c r="A1803" s="45">
        <v>46053</v>
      </c>
      <c r="B1803" t="s">
        <v>367</v>
      </c>
      <c r="C1803" t="s">
        <v>42</v>
      </c>
      <c r="D1803" t="s">
        <v>58</v>
      </c>
      <c r="E1803" t="s">
        <v>58</v>
      </c>
      <c r="F1803" t="s">
        <v>392</v>
      </c>
      <c r="G1803">
        <v>707</v>
      </c>
      <c r="H1803" t="s">
        <v>375</v>
      </c>
      <c r="I1803" s="38" t="s">
        <v>422</v>
      </c>
      <c r="J1803" s="37" t="s">
        <v>422</v>
      </c>
      <c r="K1803" s="38" t="s">
        <v>422</v>
      </c>
      <c r="L1803" s="38" t="s">
        <v>422</v>
      </c>
      <c r="M1803" s="38" t="s">
        <v>444</v>
      </c>
    </row>
    <row r="1804" spans="1:13" hidden="1" x14ac:dyDescent="0.35">
      <c r="A1804" s="45">
        <v>46053</v>
      </c>
      <c r="B1804" t="s">
        <v>367</v>
      </c>
      <c r="C1804" t="s">
        <v>18</v>
      </c>
      <c r="D1804" t="s">
        <v>58</v>
      </c>
      <c r="E1804" t="s">
        <v>58</v>
      </c>
      <c r="F1804" t="s">
        <v>392</v>
      </c>
      <c r="G1804">
        <v>707</v>
      </c>
      <c r="H1804" t="s">
        <v>375</v>
      </c>
      <c r="I1804" s="38" t="s">
        <v>450</v>
      </c>
      <c r="J1804" s="38" t="s">
        <v>450</v>
      </c>
      <c r="K1804" t="s">
        <v>596</v>
      </c>
      <c r="L1804" s="38" t="s">
        <v>422</v>
      </c>
      <c r="M1804" t="s">
        <v>444</v>
      </c>
    </row>
    <row r="1805" spans="1:13" hidden="1" x14ac:dyDescent="0.35">
      <c r="A1805" s="45">
        <v>46053</v>
      </c>
      <c r="B1805" t="s">
        <v>367</v>
      </c>
      <c r="C1805" t="s">
        <v>48</v>
      </c>
      <c r="D1805" t="s">
        <v>58</v>
      </c>
      <c r="E1805" t="s">
        <v>58</v>
      </c>
      <c r="F1805" t="s">
        <v>392</v>
      </c>
      <c r="G1805">
        <v>707</v>
      </c>
      <c r="H1805" t="s">
        <v>375</v>
      </c>
      <c r="I1805" s="38" t="s">
        <v>444</v>
      </c>
      <c r="J1805" s="38" t="s">
        <v>444</v>
      </c>
      <c r="K1805" t="s">
        <v>444</v>
      </c>
      <c r="L1805" t="s">
        <v>444</v>
      </c>
      <c r="M1805" t="s">
        <v>444</v>
      </c>
    </row>
    <row r="1806" spans="1:13" hidden="1" x14ac:dyDescent="0.35">
      <c r="A1806" s="45">
        <v>46053</v>
      </c>
      <c r="B1806" t="s">
        <v>367</v>
      </c>
      <c r="C1806" t="s">
        <v>46</v>
      </c>
      <c r="D1806" t="s">
        <v>58</v>
      </c>
      <c r="E1806" t="s">
        <v>58</v>
      </c>
      <c r="F1806" t="s">
        <v>392</v>
      </c>
      <c r="G1806">
        <v>708</v>
      </c>
      <c r="H1806" t="s">
        <v>376</v>
      </c>
      <c r="I1806" t="s">
        <v>620</v>
      </c>
      <c r="J1806" t="s">
        <v>596</v>
      </c>
      <c r="K1806" t="s">
        <v>833</v>
      </c>
      <c r="L1806" t="s">
        <v>440</v>
      </c>
      <c r="M1806" t="s">
        <v>422</v>
      </c>
    </row>
    <row r="1807" spans="1:13" hidden="1" x14ac:dyDescent="0.35">
      <c r="A1807" s="45">
        <v>46053</v>
      </c>
      <c r="B1807" t="s">
        <v>367</v>
      </c>
      <c r="C1807" t="s">
        <v>47</v>
      </c>
      <c r="D1807" t="s">
        <v>58</v>
      </c>
      <c r="E1807" t="s">
        <v>58</v>
      </c>
      <c r="F1807" t="s">
        <v>392</v>
      </c>
      <c r="G1807">
        <v>708</v>
      </c>
      <c r="H1807" t="s">
        <v>376</v>
      </c>
      <c r="I1807" s="38" t="s">
        <v>565</v>
      </c>
      <c r="J1807" s="38" t="s">
        <v>449</v>
      </c>
      <c r="K1807" t="s">
        <v>1137</v>
      </c>
      <c r="L1807" s="38" t="s">
        <v>640</v>
      </c>
      <c r="M1807" t="s">
        <v>444</v>
      </c>
    </row>
    <row r="1808" spans="1:13" hidden="1" x14ac:dyDescent="0.35">
      <c r="A1808" s="45">
        <v>46053</v>
      </c>
      <c r="B1808" t="s">
        <v>367</v>
      </c>
      <c r="C1808" t="s">
        <v>402</v>
      </c>
      <c r="D1808" t="s">
        <v>58</v>
      </c>
      <c r="E1808" t="s">
        <v>58</v>
      </c>
      <c r="F1808" t="s">
        <v>392</v>
      </c>
      <c r="G1808">
        <v>708</v>
      </c>
      <c r="H1808" t="s">
        <v>376</v>
      </c>
      <c r="I1808" s="38" t="s">
        <v>496</v>
      </c>
      <c r="J1808" s="38" t="s">
        <v>422</v>
      </c>
      <c r="K1808" s="38" t="s">
        <v>422</v>
      </c>
      <c r="L1808" s="38" t="s">
        <v>422</v>
      </c>
      <c r="M1808" s="38" t="s">
        <v>444</v>
      </c>
    </row>
    <row r="1809" spans="1:13" hidden="1" x14ac:dyDescent="0.35">
      <c r="A1809" s="45">
        <v>46053</v>
      </c>
      <c r="B1809" t="s">
        <v>367</v>
      </c>
      <c r="C1809" t="s">
        <v>26</v>
      </c>
      <c r="D1809" t="s">
        <v>58</v>
      </c>
      <c r="E1809" t="s">
        <v>58</v>
      </c>
      <c r="F1809" t="s">
        <v>392</v>
      </c>
      <c r="G1809">
        <v>708</v>
      </c>
      <c r="H1809" t="s">
        <v>376</v>
      </c>
      <c r="I1809" s="38" t="s">
        <v>422</v>
      </c>
      <c r="J1809" s="38" t="s">
        <v>422</v>
      </c>
      <c r="K1809" t="s">
        <v>422</v>
      </c>
      <c r="L1809" s="38" t="s">
        <v>444</v>
      </c>
      <c r="M1809" t="s">
        <v>444</v>
      </c>
    </row>
    <row r="1810" spans="1:13" hidden="1" x14ac:dyDescent="0.35">
      <c r="A1810" s="45">
        <v>46053</v>
      </c>
      <c r="B1810" t="s">
        <v>367</v>
      </c>
      <c r="C1810" t="s">
        <v>42</v>
      </c>
      <c r="D1810" t="s">
        <v>58</v>
      </c>
      <c r="E1810" t="s">
        <v>58</v>
      </c>
      <c r="F1810" t="s">
        <v>392</v>
      </c>
      <c r="G1810">
        <v>708</v>
      </c>
      <c r="H1810" t="s">
        <v>376</v>
      </c>
      <c r="I1810" s="38" t="s">
        <v>619</v>
      </c>
      <c r="J1810" s="38" t="s">
        <v>445</v>
      </c>
      <c r="K1810" t="s">
        <v>925</v>
      </c>
      <c r="L1810" s="38" t="s">
        <v>1140</v>
      </c>
      <c r="M1810" s="38" t="s">
        <v>422</v>
      </c>
    </row>
    <row r="1811" spans="1:13" hidden="1" x14ac:dyDescent="0.35">
      <c r="A1811" s="45">
        <v>46053</v>
      </c>
      <c r="B1811" t="s">
        <v>367</v>
      </c>
      <c r="C1811" t="s">
        <v>18</v>
      </c>
      <c r="D1811" t="s">
        <v>58</v>
      </c>
      <c r="E1811" t="s">
        <v>58</v>
      </c>
      <c r="F1811" t="s">
        <v>392</v>
      </c>
      <c r="G1811">
        <v>708</v>
      </c>
      <c r="H1811" t="s">
        <v>376</v>
      </c>
      <c r="I1811" t="s">
        <v>982</v>
      </c>
      <c r="J1811" t="s">
        <v>445</v>
      </c>
      <c r="K1811" t="s">
        <v>1295</v>
      </c>
      <c r="L1811" t="s">
        <v>789</v>
      </c>
      <c r="M1811" t="s">
        <v>422</v>
      </c>
    </row>
    <row r="1812" spans="1:13" hidden="1" x14ac:dyDescent="0.35">
      <c r="A1812" s="45">
        <v>46053</v>
      </c>
      <c r="B1812" t="s">
        <v>367</v>
      </c>
      <c r="C1812" t="s">
        <v>48</v>
      </c>
      <c r="D1812" t="s">
        <v>58</v>
      </c>
      <c r="E1812" t="s">
        <v>58</v>
      </c>
      <c r="F1812" t="s">
        <v>392</v>
      </c>
      <c r="G1812">
        <v>708</v>
      </c>
      <c r="H1812" t="s">
        <v>376</v>
      </c>
      <c r="I1812" t="s">
        <v>641</v>
      </c>
      <c r="J1812" t="s">
        <v>439</v>
      </c>
      <c r="K1812" t="s">
        <v>1207</v>
      </c>
      <c r="L1812" t="s">
        <v>723</v>
      </c>
      <c r="M1812" t="s">
        <v>444</v>
      </c>
    </row>
    <row r="1813" spans="1:13" hidden="1" x14ac:dyDescent="0.35">
      <c r="A1813" s="45">
        <v>46053</v>
      </c>
      <c r="B1813" t="s">
        <v>367</v>
      </c>
      <c r="C1813" t="s">
        <v>46</v>
      </c>
      <c r="D1813" t="s">
        <v>58</v>
      </c>
      <c r="E1813" t="s">
        <v>58</v>
      </c>
      <c r="F1813" t="s">
        <v>392</v>
      </c>
      <c r="G1813">
        <v>709</v>
      </c>
      <c r="H1813" t="s">
        <v>80</v>
      </c>
      <c r="I1813" s="38" t="s">
        <v>643</v>
      </c>
      <c r="J1813" s="38" t="s">
        <v>450</v>
      </c>
      <c r="K1813" t="s">
        <v>438</v>
      </c>
      <c r="L1813" t="s">
        <v>422</v>
      </c>
      <c r="M1813" s="37" t="s">
        <v>860</v>
      </c>
    </row>
    <row r="1814" spans="1:13" hidden="1" x14ac:dyDescent="0.35">
      <c r="A1814" s="45">
        <v>46053</v>
      </c>
      <c r="B1814" t="s">
        <v>367</v>
      </c>
      <c r="C1814" t="s">
        <v>47</v>
      </c>
      <c r="D1814" t="s">
        <v>58</v>
      </c>
      <c r="E1814" t="s">
        <v>58</v>
      </c>
      <c r="F1814" t="s">
        <v>392</v>
      </c>
      <c r="G1814">
        <v>709</v>
      </c>
      <c r="H1814" t="s">
        <v>80</v>
      </c>
      <c r="I1814" s="38" t="s">
        <v>422</v>
      </c>
      <c r="J1814" s="38" t="s">
        <v>422</v>
      </c>
      <c r="K1814" t="s">
        <v>444</v>
      </c>
      <c r="L1814" t="s">
        <v>444</v>
      </c>
      <c r="M1814" s="37" t="s">
        <v>422</v>
      </c>
    </row>
    <row r="1815" spans="1:13" hidden="1" x14ac:dyDescent="0.35">
      <c r="A1815" s="45">
        <v>46053</v>
      </c>
      <c r="B1815" t="s">
        <v>367</v>
      </c>
      <c r="C1815" t="s">
        <v>402</v>
      </c>
      <c r="D1815" t="s">
        <v>58</v>
      </c>
      <c r="E1815" t="s">
        <v>58</v>
      </c>
      <c r="F1815" t="s">
        <v>392</v>
      </c>
      <c r="G1815">
        <v>709</v>
      </c>
      <c r="H1815" t="s">
        <v>80</v>
      </c>
      <c r="I1815" s="38" t="s">
        <v>422</v>
      </c>
      <c r="J1815" s="38" t="s">
        <v>422</v>
      </c>
      <c r="K1815" t="s">
        <v>444</v>
      </c>
      <c r="L1815" s="38" t="s">
        <v>444</v>
      </c>
      <c r="M1815" s="38" t="s">
        <v>422</v>
      </c>
    </row>
    <row r="1816" spans="1:13" hidden="1" x14ac:dyDescent="0.35">
      <c r="A1816" s="45">
        <v>46053</v>
      </c>
      <c r="B1816" t="s">
        <v>367</v>
      </c>
      <c r="C1816" t="s">
        <v>26</v>
      </c>
      <c r="D1816" t="s">
        <v>58</v>
      </c>
      <c r="E1816" t="s">
        <v>58</v>
      </c>
      <c r="F1816" t="s">
        <v>392</v>
      </c>
      <c r="G1816">
        <v>709</v>
      </c>
      <c r="H1816" t="s">
        <v>80</v>
      </c>
      <c r="I1816" t="s">
        <v>640</v>
      </c>
      <c r="J1816" t="s">
        <v>422</v>
      </c>
      <c r="K1816" t="s">
        <v>422</v>
      </c>
      <c r="L1816" t="s">
        <v>444</v>
      </c>
      <c r="M1816" t="s">
        <v>847</v>
      </c>
    </row>
    <row r="1817" spans="1:13" hidden="1" x14ac:dyDescent="0.35">
      <c r="A1817" s="45">
        <v>46053</v>
      </c>
      <c r="B1817" t="s">
        <v>367</v>
      </c>
      <c r="C1817" t="s">
        <v>42</v>
      </c>
      <c r="D1817" t="s">
        <v>58</v>
      </c>
      <c r="E1817" t="s">
        <v>58</v>
      </c>
      <c r="F1817" t="s">
        <v>392</v>
      </c>
      <c r="G1817">
        <v>709</v>
      </c>
      <c r="H1817" t="s">
        <v>80</v>
      </c>
      <c r="I1817" s="38" t="s">
        <v>422</v>
      </c>
      <c r="J1817" s="38" t="s">
        <v>422</v>
      </c>
      <c r="K1817" s="38" t="s">
        <v>422</v>
      </c>
      <c r="L1817" s="38" t="s">
        <v>444</v>
      </c>
      <c r="M1817" t="s">
        <v>973</v>
      </c>
    </row>
    <row r="1818" spans="1:13" hidden="1" x14ac:dyDescent="0.35">
      <c r="A1818" s="45">
        <v>46053</v>
      </c>
      <c r="B1818" t="s">
        <v>367</v>
      </c>
      <c r="C1818" t="s">
        <v>18</v>
      </c>
      <c r="D1818" t="s">
        <v>58</v>
      </c>
      <c r="E1818" t="s">
        <v>58</v>
      </c>
      <c r="F1818" t="s">
        <v>392</v>
      </c>
      <c r="G1818">
        <v>709</v>
      </c>
      <c r="H1818" t="s">
        <v>80</v>
      </c>
      <c r="I1818" s="38" t="s">
        <v>643</v>
      </c>
      <c r="J1818" t="s">
        <v>450</v>
      </c>
      <c r="K1818" t="s">
        <v>441</v>
      </c>
      <c r="L1818" t="s">
        <v>422</v>
      </c>
      <c r="M1818" t="s">
        <v>637</v>
      </c>
    </row>
    <row r="1819" spans="1:13" hidden="1" x14ac:dyDescent="0.35">
      <c r="A1819" s="45">
        <v>46053</v>
      </c>
      <c r="B1819" t="s">
        <v>367</v>
      </c>
      <c r="C1819" t="s">
        <v>48</v>
      </c>
      <c r="D1819" t="s">
        <v>58</v>
      </c>
      <c r="E1819" t="s">
        <v>58</v>
      </c>
      <c r="F1819" t="s">
        <v>392</v>
      </c>
      <c r="G1819">
        <v>709</v>
      </c>
      <c r="H1819" t="s">
        <v>80</v>
      </c>
      <c r="I1819" s="37" t="s">
        <v>422</v>
      </c>
      <c r="J1819" s="37" t="s">
        <v>444</v>
      </c>
      <c r="K1819" t="s">
        <v>444</v>
      </c>
      <c r="L1819" s="38" t="s">
        <v>444</v>
      </c>
      <c r="M1819" t="s">
        <v>422</v>
      </c>
    </row>
    <row r="1820" spans="1:13" hidden="1" x14ac:dyDescent="0.35">
      <c r="A1820" s="45">
        <v>46053</v>
      </c>
      <c r="B1820" t="s">
        <v>367</v>
      </c>
      <c r="C1820" t="s">
        <v>46</v>
      </c>
      <c r="D1820" t="s">
        <v>58</v>
      </c>
      <c r="E1820" t="s">
        <v>58</v>
      </c>
      <c r="F1820" t="s">
        <v>392</v>
      </c>
      <c r="G1820">
        <v>710</v>
      </c>
      <c r="H1820" t="s">
        <v>1408</v>
      </c>
      <c r="I1820" s="38" t="s">
        <v>643</v>
      </c>
      <c r="J1820" t="s">
        <v>450</v>
      </c>
      <c r="K1820" t="s">
        <v>440</v>
      </c>
      <c r="L1820" t="s">
        <v>814</v>
      </c>
      <c r="M1820" t="s">
        <v>422</v>
      </c>
    </row>
    <row r="1821" spans="1:13" hidden="1" x14ac:dyDescent="0.35">
      <c r="A1821" s="45">
        <v>46053</v>
      </c>
      <c r="B1821" t="s">
        <v>367</v>
      </c>
      <c r="C1821" t="s">
        <v>47</v>
      </c>
      <c r="D1821" t="s">
        <v>58</v>
      </c>
      <c r="E1821" t="s">
        <v>58</v>
      </c>
      <c r="F1821" t="s">
        <v>392</v>
      </c>
      <c r="G1821">
        <v>710</v>
      </c>
      <c r="H1821" t="s">
        <v>1408</v>
      </c>
      <c r="I1821" s="38" t="s">
        <v>422</v>
      </c>
      <c r="J1821" s="38" t="s">
        <v>444</v>
      </c>
      <c r="K1821" s="38" t="s">
        <v>422</v>
      </c>
      <c r="L1821" s="38" t="s">
        <v>444</v>
      </c>
      <c r="M1821" t="s">
        <v>444</v>
      </c>
    </row>
    <row r="1822" spans="1:13" hidden="1" x14ac:dyDescent="0.35">
      <c r="A1822" s="45">
        <v>46053</v>
      </c>
      <c r="B1822" t="s">
        <v>367</v>
      </c>
      <c r="C1822" t="s">
        <v>402</v>
      </c>
      <c r="D1822" t="s">
        <v>58</v>
      </c>
      <c r="E1822" t="s">
        <v>58</v>
      </c>
      <c r="F1822" t="s">
        <v>392</v>
      </c>
      <c r="G1822">
        <v>710</v>
      </c>
      <c r="H1822" t="s">
        <v>1408</v>
      </c>
      <c r="I1822" s="38" t="s">
        <v>422</v>
      </c>
      <c r="J1822" s="38" t="s">
        <v>422</v>
      </c>
      <c r="K1822" s="38" t="s">
        <v>444</v>
      </c>
      <c r="L1822" s="38" t="s">
        <v>444</v>
      </c>
      <c r="M1822" t="s">
        <v>444</v>
      </c>
    </row>
    <row r="1823" spans="1:13" hidden="1" x14ac:dyDescent="0.35">
      <c r="A1823" s="45">
        <v>46053</v>
      </c>
      <c r="B1823" t="s">
        <v>367</v>
      </c>
      <c r="C1823" t="s">
        <v>26</v>
      </c>
      <c r="D1823" t="s">
        <v>58</v>
      </c>
      <c r="E1823" t="s">
        <v>58</v>
      </c>
      <c r="F1823" t="s">
        <v>392</v>
      </c>
      <c r="G1823">
        <v>710</v>
      </c>
      <c r="H1823" t="s">
        <v>1408</v>
      </c>
      <c r="I1823" s="38" t="s">
        <v>422</v>
      </c>
      <c r="J1823" s="38" t="s">
        <v>422</v>
      </c>
      <c r="K1823" t="s">
        <v>422</v>
      </c>
      <c r="L1823" s="38" t="s">
        <v>444</v>
      </c>
      <c r="M1823" t="s">
        <v>444</v>
      </c>
    </row>
    <row r="1824" spans="1:13" hidden="1" x14ac:dyDescent="0.35">
      <c r="A1824" s="45">
        <v>46053</v>
      </c>
      <c r="B1824" t="s">
        <v>367</v>
      </c>
      <c r="C1824" t="s">
        <v>42</v>
      </c>
      <c r="D1824" t="s">
        <v>58</v>
      </c>
      <c r="E1824" t="s">
        <v>58</v>
      </c>
      <c r="F1824" t="s">
        <v>392</v>
      </c>
      <c r="G1824">
        <v>710</v>
      </c>
      <c r="H1824" t="s">
        <v>1408</v>
      </c>
      <c r="I1824" s="38" t="s">
        <v>449</v>
      </c>
      <c r="J1824" s="38" t="s">
        <v>643</v>
      </c>
      <c r="K1824" s="38" t="s">
        <v>728</v>
      </c>
      <c r="L1824" s="38" t="s">
        <v>497</v>
      </c>
      <c r="M1824" s="37" t="s">
        <v>422</v>
      </c>
    </row>
    <row r="1825" spans="1:13" hidden="1" x14ac:dyDescent="0.35">
      <c r="A1825" s="45">
        <v>46053</v>
      </c>
      <c r="B1825" t="s">
        <v>367</v>
      </c>
      <c r="C1825" t="s">
        <v>18</v>
      </c>
      <c r="D1825" t="s">
        <v>58</v>
      </c>
      <c r="E1825" t="s">
        <v>58</v>
      </c>
      <c r="F1825" t="s">
        <v>392</v>
      </c>
      <c r="G1825">
        <v>710</v>
      </c>
      <c r="H1825" t="s">
        <v>1408</v>
      </c>
      <c r="I1825" s="38" t="s">
        <v>814</v>
      </c>
      <c r="J1825" s="37" t="s">
        <v>450</v>
      </c>
      <c r="K1825" t="s">
        <v>655</v>
      </c>
      <c r="L1825" s="38" t="s">
        <v>596</v>
      </c>
      <c r="M1825" t="s">
        <v>422</v>
      </c>
    </row>
    <row r="1826" spans="1:13" hidden="1" x14ac:dyDescent="0.35">
      <c r="A1826" s="45">
        <v>46053</v>
      </c>
      <c r="B1826" t="s">
        <v>367</v>
      </c>
      <c r="C1826" t="s">
        <v>48</v>
      </c>
      <c r="D1826" t="s">
        <v>58</v>
      </c>
      <c r="E1826" t="s">
        <v>58</v>
      </c>
      <c r="F1826" t="s">
        <v>392</v>
      </c>
      <c r="G1826">
        <v>710</v>
      </c>
      <c r="H1826" t="s">
        <v>1408</v>
      </c>
      <c r="I1826" s="38" t="s">
        <v>596</v>
      </c>
      <c r="J1826" s="37" t="s">
        <v>444</v>
      </c>
      <c r="K1826" t="s">
        <v>722</v>
      </c>
      <c r="L1826" s="38" t="s">
        <v>422</v>
      </c>
      <c r="M1826" t="s">
        <v>444</v>
      </c>
    </row>
    <row r="1827" spans="1:13" hidden="1" x14ac:dyDescent="0.35">
      <c r="A1827" s="45">
        <v>46053</v>
      </c>
      <c r="B1827" t="s">
        <v>367</v>
      </c>
      <c r="C1827" t="s">
        <v>46</v>
      </c>
      <c r="D1827" t="s">
        <v>58</v>
      </c>
      <c r="E1827" t="s">
        <v>58</v>
      </c>
      <c r="F1827" t="s">
        <v>392</v>
      </c>
      <c r="G1827">
        <v>711</v>
      </c>
      <c r="H1827" t="s">
        <v>33</v>
      </c>
      <c r="I1827" s="38" t="s">
        <v>496</v>
      </c>
      <c r="J1827" s="38" t="s">
        <v>441</v>
      </c>
      <c r="K1827" t="s">
        <v>860</v>
      </c>
      <c r="L1827" t="s">
        <v>813</v>
      </c>
      <c r="M1827" t="s">
        <v>574</v>
      </c>
    </row>
    <row r="1828" spans="1:13" hidden="1" x14ac:dyDescent="0.35">
      <c r="A1828" s="45">
        <v>46053</v>
      </c>
      <c r="B1828" t="s">
        <v>367</v>
      </c>
      <c r="C1828" t="s">
        <v>47</v>
      </c>
      <c r="D1828" t="s">
        <v>58</v>
      </c>
      <c r="E1828" t="s">
        <v>58</v>
      </c>
      <c r="F1828" t="s">
        <v>392</v>
      </c>
      <c r="G1828">
        <v>711</v>
      </c>
      <c r="H1828" t="s">
        <v>33</v>
      </c>
      <c r="I1828" s="38" t="s">
        <v>443</v>
      </c>
      <c r="J1828" s="38" t="s">
        <v>422</v>
      </c>
      <c r="K1828" t="s">
        <v>1217</v>
      </c>
      <c r="L1828" s="38" t="s">
        <v>422</v>
      </c>
      <c r="M1828" t="s">
        <v>422</v>
      </c>
    </row>
    <row r="1829" spans="1:13" hidden="1" x14ac:dyDescent="0.35">
      <c r="A1829" s="45">
        <v>46053</v>
      </c>
      <c r="B1829" t="s">
        <v>367</v>
      </c>
      <c r="C1829" t="s">
        <v>402</v>
      </c>
      <c r="D1829" t="s">
        <v>58</v>
      </c>
      <c r="E1829" t="s">
        <v>58</v>
      </c>
      <c r="F1829" t="s">
        <v>392</v>
      </c>
      <c r="G1829">
        <v>711</v>
      </c>
      <c r="H1829" t="s">
        <v>33</v>
      </c>
      <c r="I1829" s="38" t="s">
        <v>813</v>
      </c>
      <c r="J1829" s="38" t="s">
        <v>422</v>
      </c>
      <c r="K1829" s="38" t="s">
        <v>965</v>
      </c>
      <c r="L1829" s="38" t="s">
        <v>422</v>
      </c>
      <c r="M1829" s="38" t="s">
        <v>422</v>
      </c>
    </row>
    <row r="1830" spans="1:13" hidden="1" x14ac:dyDescent="0.35">
      <c r="A1830" s="45">
        <v>46053</v>
      </c>
      <c r="B1830" t="s">
        <v>367</v>
      </c>
      <c r="C1830" t="s">
        <v>26</v>
      </c>
      <c r="D1830" t="s">
        <v>58</v>
      </c>
      <c r="E1830" t="s">
        <v>58</v>
      </c>
      <c r="F1830" t="s">
        <v>392</v>
      </c>
      <c r="G1830">
        <v>711</v>
      </c>
      <c r="H1830" t="s">
        <v>33</v>
      </c>
      <c r="I1830" s="37" t="s">
        <v>422</v>
      </c>
      <c r="J1830" s="38" t="s">
        <v>422</v>
      </c>
      <c r="K1830" t="s">
        <v>422</v>
      </c>
      <c r="L1830" s="38" t="s">
        <v>444</v>
      </c>
      <c r="M1830" t="s">
        <v>422</v>
      </c>
    </row>
    <row r="1831" spans="1:13" hidden="1" x14ac:dyDescent="0.35">
      <c r="A1831" s="45">
        <v>46053</v>
      </c>
      <c r="B1831" t="s">
        <v>367</v>
      </c>
      <c r="C1831" t="s">
        <v>42</v>
      </c>
      <c r="D1831" t="s">
        <v>58</v>
      </c>
      <c r="E1831" t="s">
        <v>58</v>
      </c>
      <c r="F1831" t="s">
        <v>392</v>
      </c>
      <c r="G1831">
        <v>711</v>
      </c>
      <c r="H1831" t="s">
        <v>33</v>
      </c>
      <c r="I1831" t="s">
        <v>620</v>
      </c>
      <c r="J1831" t="s">
        <v>439</v>
      </c>
      <c r="K1831" t="s">
        <v>630</v>
      </c>
      <c r="L1831" t="s">
        <v>782</v>
      </c>
      <c r="M1831" t="s">
        <v>444</v>
      </c>
    </row>
    <row r="1832" spans="1:13" hidden="1" x14ac:dyDescent="0.35">
      <c r="A1832" s="45">
        <v>46053</v>
      </c>
      <c r="B1832" t="s">
        <v>367</v>
      </c>
      <c r="C1832" t="s">
        <v>18</v>
      </c>
      <c r="D1832" t="s">
        <v>58</v>
      </c>
      <c r="E1832" t="s">
        <v>58</v>
      </c>
      <c r="F1832" t="s">
        <v>392</v>
      </c>
      <c r="G1832">
        <v>711</v>
      </c>
      <c r="H1832" t="s">
        <v>33</v>
      </c>
      <c r="I1832" t="s">
        <v>496</v>
      </c>
      <c r="J1832" t="s">
        <v>441</v>
      </c>
      <c r="K1832" t="s">
        <v>1138</v>
      </c>
      <c r="L1832" t="s">
        <v>687</v>
      </c>
      <c r="M1832" t="s">
        <v>574</v>
      </c>
    </row>
    <row r="1833" spans="1:13" hidden="1" x14ac:dyDescent="0.35">
      <c r="A1833" s="45">
        <v>46053</v>
      </c>
      <c r="B1833" t="s">
        <v>367</v>
      </c>
      <c r="C1833" t="s">
        <v>48</v>
      </c>
      <c r="D1833" t="s">
        <v>58</v>
      </c>
      <c r="E1833" t="s">
        <v>58</v>
      </c>
      <c r="F1833" t="s">
        <v>392</v>
      </c>
      <c r="G1833">
        <v>711</v>
      </c>
      <c r="H1833" t="s">
        <v>33</v>
      </c>
      <c r="I1833" t="s">
        <v>687</v>
      </c>
      <c r="J1833" t="s">
        <v>497</v>
      </c>
      <c r="K1833" t="s">
        <v>1375</v>
      </c>
      <c r="L1833" t="s">
        <v>455</v>
      </c>
      <c r="M1833" t="s">
        <v>444</v>
      </c>
    </row>
    <row r="1834" spans="1:13" hidden="1" x14ac:dyDescent="0.35">
      <c r="A1834" s="45">
        <v>46053</v>
      </c>
      <c r="B1834" t="s">
        <v>367</v>
      </c>
      <c r="C1834" t="s">
        <v>46</v>
      </c>
      <c r="D1834" t="s">
        <v>58</v>
      </c>
      <c r="E1834" t="s">
        <v>58</v>
      </c>
      <c r="F1834" t="s">
        <v>392</v>
      </c>
      <c r="G1834">
        <v>712</v>
      </c>
      <c r="H1834" t="s">
        <v>1409</v>
      </c>
      <c r="I1834" t="s">
        <v>1096</v>
      </c>
      <c r="J1834" t="s">
        <v>639</v>
      </c>
      <c r="K1834" t="s">
        <v>982</v>
      </c>
      <c r="L1834" t="s">
        <v>623</v>
      </c>
      <c r="M1834" t="s">
        <v>982</v>
      </c>
    </row>
    <row r="1835" spans="1:13" hidden="1" x14ac:dyDescent="0.35">
      <c r="A1835" s="45">
        <v>46053</v>
      </c>
      <c r="B1835" t="s">
        <v>367</v>
      </c>
      <c r="C1835" t="s">
        <v>47</v>
      </c>
      <c r="D1835" t="s">
        <v>58</v>
      </c>
      <c r="E1835" t="s">
        <v>58</v>
      </c>
      <c r="F1835" t="s">
        <v>392</v>
      </c>
      <c r="G1835">
        <v>712</v>
      </c>
      <c r="H1835" t="s">
        <v>1409</v>
      </c>
      <c r="I1835" t="s">
        <v>568</v>
      </c>
      <c r="J1835" t="s">
        <v>619</v>
      </c>
      <c r="K1835" t="s">
        <v>422</v>
      </c>
      <c r="L1835" t="s">
        <v>655</v>
      </c>
      <c r="M1835" t="s">
        <v>444</v>
      </c>
    </row>
    <row r="1836" spans="1:13" hidden="1" x14ac:dyDescent="0.35">
      <c r="A1836" s="45">
        <v>46053</v>
      </c>
      <c r="B1836" t="s">
        <v>367</v>
      </c>
      <c r="C1836" t="s">
        <v>402</v>
      </c>
      <c r="D1836" t="s">
        <v>58</v>
      </c>
      <c r="E1836" t="s">
        <v>58</v>
      </c>
      <c r="F1836" t="s">
        <v>392</v>
      </c>
      <c r="G1836">
        <v>712</v>
      </c>
      <c r="H1836" t="s">
        <v>1409</v>
      </c>
      <c r="I1836" t="s">
        <v>496</v>
      </c>
      <c r="J1836" t="s">
        <v>452</v>
      </c>
      <c r="K1836" t="s">
        <v>444</v>
      </c>
      <c r="L1836" t="s">
        <v>422</v>
      </c>
      <c r="M1836" t="s">
        <v>422</v>
      </c>
    </row>
    <row r="1837" spans="1:13" hidden="1" x14ac:dyDescent="0.35">
      <c r="A1837" s="45">
        <v>46053</v>
      </c>
      <c r="B1837" t="s">
        <v>367</v>
      </c>
      <c r="C1837" t="s">
        <v>26</v>
      </c>
      <c r="D1837" t="s">
        <v>58</v>
      </c>
      <c r="E1837" t="s">
        <v>58</v>
      </c>
      <c r="F1837" t="s">
        <v>392</v>
      </c>
      <c r="G1837">
        <v>712</v>
      </c>
      <c r="H1837" t="s">
        <v>1409</v>
      </c>
      <c r="I1837" t="s">
        <v>565</v>
      </c>
      <c r="J1837" t="s">
        <v>422</v>
      </c>
      <c r="K1837" t="s">
        <v>422</v>
      </c>
      <c r="L1837" t="s">
        <v>422</v>
      </c>
      <c r="M1837" t="s">
        <v>444</v>
      </c>
    </row>
    <row r="1838" spans="1:13" hidden="1" x14ac:dyDescent="0.35">
      <c r="A1838" s="45">
        <v>46053</v>
      </c>
      <c r="B1838" t="s">
        <v>367</v>
      </c>
      <c r="C1838" t="s">
        <v>42</v>
      </c>
      <c r="D1838" t="s">
        <v>58</v>
      </c>
      <c r="E1838" t="s">
        <v>58</v>
      </c>
      <c r="F1838" t="s">
        <v>392</v>
      </c>
      <c r="G1838">
        <v>712</v>
      </c>
      <c r="H1838" t="s">
        <v>1409</v>
      </c>
      <c r="I1838" t="s">
        <v>623</v>
      </c>
      <c r="J1838" s="38" t="s">
        <v>640</v>
      </c>
      <c r="K1838" t="s">
        <v>1142</v>
      </c>
      <c r="L1838" t="s">
        <v>572</v>
      </c>
      <c r="M1838" t="s">
        <v>422</v>
      </c>
    </row>
    <row r="1839" spans="1:13" hidden="1" x14ac:dyDescent="0.35">
      <c r="A1839" s="45">
        <v>46053</v>
      </c>
      <c r="B1839" t="s">
        <v>367</v>
      </c>
      <c r="C1839" t="s">
        <v>18</v>
      </c>
      <c r="D1839" t="s">
        <v>58</v>
      </c>
      <c r="E1839" t="s">
        <v>58</v>
      </c>
      <c r="F1839" t="s">
        <v>392</v>
      </c>
      <c r="G1839">
        <v>712</v>
      </c>
      <c r="H1839" t="s">
        <v>1409</v>
      </c>
      <c r="I1839" t="s">
        <v>655</v>
      </c>
      <c r="J1839" t="s">
        <v>858</v>
      </c>
      <c r="K1839" t="s">
        <v>687</v>
      </c>
      <c r="L1839" t="s">
        <v>640</v>
      </c>
      <c r="M1839" t="s">
        <v>982</v>
      </c>
    </row>
    <row r="1840" spans="1:13" hidden="1" x14ac:dyDescent="0.35">
      <c r="A1840" s="45">
        <v>46053</v>
      </c>
      <c r="B1840" t="s">
        <v>367</v>
      </c>
      <c r="C1840" t="s">
        <v>48</v>
      </c>
      <c r="D1840" t="s">
        <v>58</v>
      </c>
      <c r="E1840" t="s">
        <v>58</v>
      </c>
      <c r="F1840" t="s">
        <v>392</v>
      </c>
      <c r="G1840">
        <v>712</v>
      </c>
      <c r="H1840" t="s">
        <v>1409</v>
      </c>
      <c r="I1840" t="s">
        <v>1138</v>
      </c>
      <c r="J1840" t="s">
        <v>637</v>
      </c>
      <c r="K1840" t="s">
        <v>444</v>
      </c>
      <c r="L1840" t="s">
        <v>1366</v>
      </c>
      <c r="M1840" t="s">
        <v>444</v>
      </c>
    </row>
    <row r="1841" spans="1:13" hidden="1" x14ac:dyDescent="0.35">
      <c r="A1841" s="45">
        <v>46053</v>
      </c>
      <c r="B1841" t="s">
        <v>367</v>
      </c>
      <c r="C1841" t="s">
        <v>46</v>
      </c>
      <c r="D1841" t="s">
        <v>58</v>
      </c>
      <c r="E1841" t="s">
        <v>58</v>
      </c>
      <c r="F1841" t="s">
        <v>392</v>
      </c>
      <c r="G1841">
        <v>713</v>
      </c>
      <c r="H1841" t="s">
        <v>26</v>
      </c>
      <c r="I1841" t="s">
        <v>449</v>
      </c>
      <c r="J1841" t="s">
        <v>814</v>
      </c>
      <c r="K1841" t="s">
        <v>422</v>
      </c>
      <c r="L1841" t="s">
        <v>449</v>
      </c>
      <c r="M1841" t="s">
        <v>1360</v>
      </c>
    </row>
    <row r="1842" spans="1:13" hidden="1" x14ac:dyDescent="0.35">
      <c r="A1842" s="45">
        <v>46053</v>
      </c>
      <c r="B1842" t="s">
        <v>367</v>
      </c>
      <c r="C1842" t="s">
        <v>47</v>
      </c>
      <c r="D1842" t="s">
        <v>58</v>
      </c>
      <c r="E1842" t="s">
        <v>58</v>
      </c>
      <c r="F1842" t="s">
        <v>392</v>
      </c>
      <c r="G1842">
        <v>713</v>
      </c>
      <c r="H1842" t="s">
        <v>26</v>
      </c>
      <c r="I1842" t="s">
        <v>422</v>
      </c>
      <c r="J1842" t="s">
        <v>422</v>
      </c>
      <c r="K1842" t="s">
        <v>444</v>
      </c>
      <c r="L1842" t="s">
        <v>444</v>
      </c>
      <c r="M1842" t="s">
        <v>422</v>
      </c>
    </row>
    <row r="1843" spans="1:13" hidden="1" x14ac:dyDescent="0.35">
      <c r="A1843" s="45">
        <v>46053</v>
      </c>
      <c r="B1843" t="s">
        <v>367</v>
      </c>
      <c r="C1843" t="s">
        <v>402</v>
      </c>
      <c r="D1843" t="s">
        <v>58</v>
      </c>
      <c r="E1843" t="s">
        <v>58</v>
      </c>
      <c r="F1843" t="s">
        <v>392</v>
      </c>
      <c r="G1843">
        <v>713</v>
      </c>
      <c r="H1843" t="s">
        <v>26</v>
      </c>
      <c r="I1843" s="38" t="s">
        <v>422</v>
      </c>
      <c r="J1843" s="38" t="s">
        <v>422</v>
      </c>
      <c r="K1843" t="s">
        <v>444</v>
      </c>
      <c r="L1843" t="s">
        <v>444</v>
      </c>
      <c r="M1843" t="s">
        <v>444</v>
      </c>
    </row>
    <row r="1844" spans="1:13" hidden="1" x14ac:dyDescent="0.35">
      <c r="A1844" s="45">
        <v>46053</v>
      </c>
      <c r="B1844" t="s">
        <v>367</v>
      </c>
      <c r="C1844" t="s">
        <v>26</v>
      </c>
      <c r="D1844" t="s">
        <v>58</v>
      </c>
      <c r="E1844" t="s">
        <v>58</v>
      </c>
      <c r="F1844" t="s">
        <v>392</v>
      </c>
      <c r="G1844">
        <v>713</v>
      </c>
      <c r="H1844" t="s">
        <v>26</v>
      </c>
      <c r="I1844" t="s">
        <v>1340</v>
      </c>
      <c r="J1844" t="s">
        <v>877</v>
      </c>
      <c r="K1844" t="s">
        <v>444</v>
      </c>
      <c r="L1844" t="s">
        <v>422</v>
      </c>
      <c r="M1844" t="s">
        <v>886</v>
      </c>
    </row>
    <row r="1845" spans="1:13" hidden="1" x14ac:dyDescent="0.35">
      <c r="A1845" s="45">
        <v>46053</v>
      </c>
      <c r="B1845" t="s">
        <v>367</v>
      </c>
      <c r="C1845" t="s">
        <v>42</v>
      </c>
      <c r="D1845" t="s">
        <v>58</v>
      </c>
      <c r="E1845" t="s">
        <v>58</v>
      </c>
      <c r="F1845" t="s">
        <v>392</v>
      </c>
      <c r="G1845">
        <v>713</v>
      </c>
      <c r="H1845" t="s">
        <v>26</v>
      </c>
      <c r="I1845" s="37" t="s">
        <v>814</v>
      </c>
      <c r="J1845" s="38" t="s">
        <v>643</v>
      </c>
      <c r="K1845" t="s">
        <v>444</v>
      </c>
      <c r="L1845" t="s">
        <v>422</v>
      </c>
      <c r="M1845" t="s">
        <v>973</v>
      </c>
    </row>
    <row r="1846" spans="1:13" hidden="1" x14ac:dyDescent="0.35">
      <c r="A1846" s="45">
        <v>46053</v>
      </c>
      <c r="B1846" t="s">
        <v>367</v>
      </c>
      <c r="C1846" t="s">
        <v>18</v>
      </c>
      <c r="D1846" t="s">
        <v>58</v>
      </c>
      <c r="E1846" t="s">
        <v>58</v>
      </c>
      <c r="F1846" t="s">
        <v>392</v>
      </c>
      <c r="G1846">
        <v>713</v>
      </c>
      <c r="H1846" t="s">
        <v>26</v>
      </c>
      <c r="I1846" t="s">
        <v>449</v>
      </c>
      <c r="J1846" t="s">
        <v>814</v>
      </c>
      <c r="K1846" t="s">
        <v>445</v>
      </c>
      <c r="L1846" t="s">
        <v>439</v>
      </c>
      <c r="M1846" t="s">
        <v>1300</v>
      </c>
    </row>
    <row r="1847" spans="1:13" hidden="1" x14ac:dyDescent="0.35">
      <c r="A1847" s="45">
        <v>46053</v>
      </c>
      <c r="B1847" t="s">
        <v>367</v>
      </c>
      <c r="C1847" t="s">
        <v>48</v>
      </c>
      <c r="D1847" t="s">
        <v>58</v>
      </c>
      <c r="E1847" t="s">
        <v>58</v>
      </c>
      <c r="F1847" t="s">
        <v>392</v>
      </c>
      <c r="G1847">
        <v>713</v>
      </c>
      <c r="H1847" t="s">
        <v>26</v>
      </c>
      <c r="I1847" t="s">
        <v>422</v>
      </c>
      <c r="J1847" t="s">
        <v>422</v>
      </c>
      <c r="K1847" t="s">
        <v>444</v>
      </c>
      <c r="L1847" t="s">
        <v>422</v>
      </c>
      <c r="M1847" t="s">
        <v>422</v>
      </c>
    </row>
    <row r="1848" spans="1:13" hidden="1" x14ac:dyDescent="0.35">
      <c r="A1848" s="45">
        <v>46053</v>
      </c>
      <c r="B1848" t="s">
        <v>367</v>
      </c>
      <c r="C1848" t="s">
        <v>46</v>
      </c>
      <c r="D1848" t="s">
        <v>58</v>
      </c>
      <c r="E1848" t="s">
        <v>58</v>
      </c>
      <c r="F1848" t="s">
        <v>392</v>
      </c>
      <c r="G1848">
        <v>714</v>
      </c>
      <c r="H1848" t="s">
        <v>1410</v>
      </c>
      <c r="I1848" t="s">
        <v>982</v>
      </c>
      <c r="J1848" t="s">
        <v>449</v>
      </c>
      <c r="K1848" t="s">
        <v>765</v>
      </c>
      <c r="L1848" t="s">
        <v>566</v>
      </c>
      <c r="M1848" t="s">
        <v>422</v>
      </c>
    </row>
    <row r="1849" spans="1:13" hidden="1" x14ac:dyDescent="0.35">
      <c r="A1849" s="45">
        <v>46053</v>
      </c>
      <c r="B1849" t="s">
        <v>367</v>
      </c>
      <c r="C1849" t="s">
        <v>47</v>
      </c>
      <c r="D1849" t="s">
        <v>58</v>
      </c>
      <c r="E1849" t="s">
        <v>58</v>
      </c>
      <c r="F1849" t="s">
        <v>392</v>
      </c>
      <c r="G1849">
        <v>714</v>
      </c>
      <c r="H1849" t="s">
        <v>1410</v>
      </c>
      <c r="I1849" s="38" t="s">
        <v>620</v>
      </c>
      <c r="J1849" s="38" t="s">
        <v>439</v>
      </c>
      <c r="K1849" t="s">
        <v>422</v>
      </c>
      <c r="L1849" t="s">
        <v>655</v>
      </c>
      <c r="M1849" t="s">
        <v>444</v>
      </c>
    </row>
    <row r="1850" spans="1:13" hidden="1" x14ac:dyDescent="0.35">
      <c r="A1850" s="45">
        <v>46053</v>
      </c>
      <c r="B1850" t="s">
        <v>367</v>
      </c>
      <c r="C1850" t="s">
        <v>402</v>
      </c>
      <c r="D1850" t="s">
        <v>58</v>
      </c>
      <c r="E1850" t="s">
        <v>58</v>
      </c>
      <c r="F1850" t="s">
        <v>392</v>
      </c>
      <c r="G1850">
        <v>714</v>
      </c>
      <c r="H1850" t="s">
        <v>1410</v>
      </c>
      <c r="I1850" s="38" t="s">
        <v>631</v>
      </c>
      <c r="J1850" s="38" t="s">
        <v>700</v>
      </c>
      <c r="K1850" t="s">
        <v>422</v>
      </c>
      <c r="L1850" t="s">
        <v>422</v>
      </c>
      <c r="M1850" t="s">
        <v>422</v>
      </c>
    </row>
    <row r="1851" spans="1:13" hidden="1" x14ac:dyDescent="0.35">
      <c r="A1851" s="45">
        <v>46053</v>
      </c>
      <c r="B1851" t="s">
        <v>367</v>
      </c>
      <c r="C1851" t="s">
        <v>26</v>
      </c>
      <c r="D1851" t="s">
        <v>58</v>
      </c>
      <c r="E1851" t="s">
        <v>58</v>
      </c>
      <c r="F1851" t="s">
        <v>392</v>
      </c>
      <c r="G1851">
        <v>714</v>
      </c>
      <c r="H1851" t="s">
        <v>1410</v>
      </c>
      <c r="I1851" t="s">
        <v>422</v>
      </c>
      <c r="J1851" t="s">
        <v>422</v>
      </c>
      <c r="K1851" t="s">
        <v>422</v>
      </c>
      <c r="L1851" t="s">
        <v>444</v>
      </c>
      <c r="M1851" t="s">
        <v>422</v>
      </c>
    </row>
    <row r="1852" spans="1:13" hidden="1" x14ac:dyDescent="0.35">
      <c r="A1852" s="45">
        <v>46053</v>
      </c>
      <c r="B1852" t="s">
        <v>367</v>
      </c>
      <c r="C1852" t="s">
        <v>42</v>
      </c>
      <c r="D1852" t="s">
        <v>58</v>
      </c>
      <c r="E1852" t="s">
        <v>58</v>
      </c>
      <c r="F1852" t="s">
        <v>392</v>
      </c>
      <c r="G1852">
        <v>714</v>
      </c>
      <c r="H1852" t="s">
        <v>1410</v>
      </c>
      <c r="I1852" s="38" t="s">
        <v>982</v>
      </c>
      <c r="J1852" s="38" t="s">
        <v>596</v>
      </c>
      <c r="K1852" s="38" t="s">
        <v>1138</v>
      </c>
      <c r="L1852" s="38" t="s">
        <v>722</v>
      </c>
      <c r="M1852" t="s">
        <v>444</v>
      </c>
    </row>
    <row r="1853" spans="1:13" hidden="1" x14ac:dyDescent="0.35">
      <c r="A1853" s="45">
        <v>46053</v>
      </c>
      <c r="B1853" t="s">
        <v>367</v>
      </c>
      <c r="C1853" t="s">
        <v>18</v>
      </c>
      <c r="D1853" t="s">
        <v>58</v>
      </c>
      <c r="E1853" t="s">
        <v>58</v>
      </c>
      <c r="F1853" t="s">
        <v>392</v>
      </c>
      <c r="G1853">
        <v>714</v>
      </c>
      <c r="H1853" t="s">
        <v>1410</v>
      </c>
      <c r="I1853" s="38" t="s">
        <v>982</v>
      </c>
      <c r="J1853" s="37" t="s">
        <v>439</v>
      </c>
      <c r="K1853" t="s">
        <v>637</v>
      </c>
      <c r="L1853" t="s">
        <v>727</v>
      </c>
      <c r="M1853" t="s">
        <v>422</v>
      </c>
    </row>
    <row r="1854" spans="1:13" hidden="1" x14ac:dyDescent="0.35">
      <c r="A1854" s="45">
        <v>46053</v>
      </c>
      <c r="B1854" t="s">
        <v>367</v>
      </c>
      <c r="C1854" t="s">
        <v>48</v>
      </c>
      <c r="D1854" t="s">
        <v>58</v>
      </c>
      <c r="E1854" t="s">
        <v>58</v>
      </c>
      <c r="F1854" t="s">
        <v>392</v>
      </c>
      <c r="G1854">
        <v>714</v>
      </c>
      <c r="H1854" t="s">
        <v>1410</v>
      </c>
      <c r="I1854" t="s">
        <v>620</v>
      </c>
      <c r="J1854" t="s">
        <v>439</v>
      </c>
      <c r="K1854" t="s">
        <v>422</v>
      </c>
      <c r="L1854" t="s">
        <v>1140</v>
      </c>
      <c r="M1854" t="s">
        <v>444</v>
      </c>
    </row>
    <row r="1855" spans="1:13" hidden="1" x14ac:dyDescent="0.35">
      <c r="A1855" s="45">
        <v>46053</v>
      </c>
      <c r="B1855" t="s">
        <v>367</v>
      </c>
      <c r="C1855" t="s">
        <v>46</v>
      </c>
      <c r="D1855" t="s">
        <v>58</v>
      </c>
      <c r="E1855" t="s">
        <v>58</v>
      </c>
      <c r="F1855" t="s">
        <v>392</v>
      </c>
      <c r="G1855">
        <v>715</v>
      </c>
      <c r="H1855" t="s">
        <v>1411</v>
      </c>
      <c r="I1855" t="s">
        <v>1303</v>
      </c>
      <c r="J1855" t="s">
        <v>1303</v>
      </c>
      <c r="K1855" t="s">
        <v>638</v>
      </c>
      <c r="L1855" t="s">
        <v>1094</v>
      </c>
      <c r="M1855" t="s">
        <v>789</v>
      </c>
    </row>
    <row r="1856" spans="1:13" hidden="1" x14ac:dyDescent="0.35">
      <c r="A1856" s="45">
        <v>46053</v>
      </c>
      <c r="B1856" t="s">
        <v>367</v>
      </c>
      <c r="C1856" t="s">
        <v>47</v>
      </c>
      <c r="D1856" t="s">
        <v>58</v>
      </c>
      <c r="E1856" t="s">
        <v>58</v>
      </c>
      <c r="F1856" t="s">
        <v>392</v>
      </c>
      <c r="G1856">
        <v>715</v>
      </c>
      <c r="H1856" t="s">
        <v>1411</v>
      </c>
      <c r="I1856" s="38" t="s">
        <v>897</v>
      </c>
      <c r="J1856" s="38" t="s">
        <v>630</v>
      </c>
      <c r="K1856" t="s">
        <v>422</v>
      </c>
      <c r="L1856" s="38" t="s">
        <v>904</v>
      </c>
      <c r="M1856" t="s">
        <v>444</v>
      </c>
    </row>
    <row r="1857" spans="1:13" hidden="1" x14ac:dyDescent="0.35">
      <c r="A1857" s="45">
        <v>46053</v>
      </c>
      <c r="B1857" t="s">
        <v>367</v>
      </c>
      <c r="C1857" t="s">
        <v>402</v>
      </c>
      <c r="D1857" t="s">
        <v>58</v>
      </c>
      <c r="E1857" t="s">
        <v>58</v>
      </c>
      <c r="F1857" t="s">
        <v>392</v>
      </c>
      <c r="G1857">
        <v>715</v>
      </c>
      <c r="H1857" t="s">
        <v>1411</v>
      </c>
      <c r="I1857" s="38" t="s">
        <v>1092</v>
      </c>
      <c r="J1857" s="38" t="s">
        <v>1412</v>
      </c>
      <c r="K1857" s="38" t="s">
        <v>422</v>
      </c>
      <c r="L1857" s="38" t="s">
        <v>1413</v>
      </c>
      <c r="M1857" t="s">
        <v>422</v>
      </c>
    </row>
    <row r="1858" spans="1:13" hidden="1" x14ac:dyDescent="0.35">
      <c r="A1858" s="45">
        <v>46053</v>
      </c>
      <c r="B1858" t="s">
        <v>367</v>
      </c>
      <c r="C1858" t="s">
        <v>26</v>
      </c>
      <c r="D1858" t="s">
        <v>58</v>
      </c>
      <c r="E1858" t="s">
        <v>58</v>
      </c>
      <c r="F1858" t="s">
        <v>392</v>
      </c>
      <c r="G1858">
        <v>715</v>
      </c>
      <c r="H1858" t="s">
        <v>1411</v>
      </c>
      <c r="I1858" s="37" t="s">
        <v>762</v>
      </c>
      <c r="J1858" s="38" t="s">
        <v>877</v>
      </c>
      <c r="K1858" t="s">
        <v>422</v>
      </c>
      <c r="L1858" t="s">
        <v>422</v>
      </c>
      <c r="M1858" t="s">
        <v>422</v>
      </c>
    </row>
    <row r="1859" spans="1:13" hidden="1" x14ac:dyDescent="0.35">
      <c r="A1859" s="45">
        <v>46053</v>
      </c>
      <c r="B1859" t="s">
        <v>367</v>
      </c>
      <c r="C1859" t="s">
        <v>42</v>
      </c>
      <c r="D1859" t="s">
        <v>58</v>
      </c>
      <c r="E1859" t="s">
        <v>58</v>
      </c>
      <c r="F1859" t="s">
        <v>392</v>
      </c>
      <c r="G1859">
        <v>715</v>
      </c>
      <c r="H1859" t="s">
        <v>1411</v>
      </c>
      <c r="I1859" s="38" t="s">
        <v>793</v>
      </c>
      <c r="J1859" s="38" t="s">
        <v>793</v>
      </c>
      <c r="K1859" s="38" t="s">
        <v>422</v>
      </c>
      <c r="L1859" s="37" t="s">
        <v>722</v>
      </c>
      <c r="M1859" s="38" t="s">
        <v>444</v>
      </c>
    </row>
    <row r="1860" spans="1:13" hidden="1" x14ac:dyDescent="0.35">
      <c r="A1860" s="45">
        <v>46053</v>
      </c>
      <c r="B1860" t="s">
        <v>367</v>
      </c>
      <c r="C1860" t="s">
        <v>18</v>
      </c>
      <c r="D1860" t="s">
        <v>58</v>
      </c>
      <c r="E1860" t="s">
        <v>58</v>
      </c>
      <c r="F1860" t="s">
        <v>392</v>
      </c>
      <c r="G1860">
        <v>715</v>
      </c>
      <c r="H1860" t="s">
        <v>1411</v>
      </c>
      <c r="I1860" s="37" t="s">
        <v>1091</v>
      </c>
      <c r="J1860" s="38" t="s">
        <v>1091</v>
      </c>
      <c r="K1860" t="s">
        <v>623</v>
      </c>
      <c r="L1860" s="38" t="s">
        <v>1217</v>
      </c>
      <c r="M1860" t="s">
        <v>701</v>
      </c>
    </row>
    <row r="1861" spans="1:13" hidden="1" x14ac:dyDescent="0.35">
      <c r="A1861" s="45">
        <v>46053</v>
      </c>
      <c r="B1861" t="s">
        <v>367</v>
      </c>
      <c r="C1861" t="s">
        <v>48</v>
      </c>
      <c r="D1861" t="s">
        <v>58</v>
      </c>
      <c r="E1861" t="s">
        <v>58</v>
      </c>
      <c r="F1861" t="s">
        <v>392</v>
      </c>
      <c r="G1861">
        <v>715</v>
      </c>
      <c r="H1861" t="s">
        <v>1411</v>
      </c>
      <c r="I1861" s="38" t="s">
        <v>722</v>
      </c>
      <c r="J1861" s="38" t="s">
        <v>564</v>
      </c>
      <c r="K1861" t="s">
        <v>422</v>
      </c>
      <c r="L1861" t="s">
        <v>1091</v>
      </c>
      <c r="M1861" t="s">
        <v>422</v>
      </c>
    </row>
    <row r="1862" spans="1:13" hidden="1" x14ac:dyDescent="0.35">
      <c r="A1862" s="45">
        <v>46053</v>
      </c>
      <c r="B1862" t="s">
        <v>367</v>
      </c>
      <c r="C1862" t="s">
        <v>46</v>
      </c>
      <c r="D1862" t="s">
        <v>58</v>
      </c>
      <c r="E1862" t="s">
        <v>58</v>
      </c>
      <c r="F1862" t="s">
        <v>392</v>
      </c>
      <c r="G1862">
        <v>999</v>
      </c>
      <c r="H1862" t="s">
        <v>27</v>
      </c>
      <c r="I1862" s="37" t="s">
        <v>1414</v>
      </c>
      <c r="J1862" s="38" t="s">
        <v>1415</v>
      </c>
      <c r="K1862" t="s">
        <v>1416</v>
      </c>
      <c r="L1862" t="s">
        <v>1417</v>
      </c>
      <c r="M1862" t="s">
        <v>1418</v>
      </c>
    </row>
    <row r="1863" spans="1:13" hidden="1" x14ac:dyDescent="0.35">
      <c r="A1863" s="45">
        <v>46053</v>
      </c>
      <c r="B1863" t="s">
        <v>367</v>
      </c>
      <c r="C1863" t="s">
        <v>47</v>
      </c>
      <c r="D1863" t="s">
        <v>58</v>
      </c>
      <c r="E1863" t="s">
        <v>58</v>
      </c>
      <c r="F1863" t="s">
        <v>392</v>
      </c>
      <c r="G1863">
        <v>999</v>
      </c>
      <c r="H1863" t="s">
        <v>27</v>
      </c>
      <c r="I1863" s="37" t="s">
        <v>1419</v>
      </c>
      <c r="J1863" s="38" t="s">
        <v>1420</v>
      </c>
      <c r="K1863" s="38" t="s">
        <v>1421</v>
      </c>
      <c r="L1863" s="38" t="s">
        <v>1422</v>
      </c>
      <c r="M1863" t="s">
        <v>465</v>
      </c>
    </row>
    <row r="1864" spans="1:13" hidden="1" x14ac:dyDescent="0.35">
      <c r="A1864" s="45">
        <v>46053</v>
      </c>
      <c r="B1864" t="s">
        <v>367</v>
      </c>
      <c r="C1864" t="s">
        <v>402</v>
      </c>
      <c r="D1864" t="s">
        <v>58</v>
      </c>
      <c r="E1864" t="s">
        <v>58</v>
      </c>
      <c r="F1864" t="s">
        <v>392</v>
      </c>
      <c r="G1864">
        <v>999</v>
      </c>
      <c r="H1864" t="s">
        <v>27</v>
      </c>
      <c r="I1864" s="38" t="s">
        <v>777</v>
      </c>
      <c r="J1864" s="38" t="s">
        <v>1423</v>
      </c>
      <c r="K1864" s="37" t="s">
        <v>1424</v>
      </c>
      <c r="L1864" s="38" t="s">
        <v>1425</v>
      </c>
      <c r="M1864" s="38" t="s">
        <v>472</v>
      </c>
    </row>
    <row r="1865" spans="1:13" hidden="1" x14ac:dyDescent="0.35">
      <c r="A1865" s="45">
        <v>46053</v>
      </c>
      <c r="B1865" t="s">
        <v>367</v>
      </c>
      <c r="C1865" t="s">
        <v>26</v>
      </c>
      <c r="D1865" t="s">
        <v>58</v>
      </c>
      <c r="E1865" t="s">
        <v>58</v>
      </c>
      <c r="F1865" t="s">
        <v>392</v>
      </c>
      <c r="G1865">
        <v>999</v>
      </c>
      <c r="H1865" t="s">
        <v>27</v>
      </c>
      <c r="I1865" s="37" t="s">
        <v>1426</v>
      </c>
      <c r="J1865" s="38" t="s">
        <v>467</v>
      </c>
      <c r="K1865" t="s">
        <v>539</v>
      </c>
      <c r="L1865" s="38" t="s">
        <v>580</v>
      </c>
      <c r="M1865" t="s">
        <v>1427</v>
      </c>
    </row>
    <row r="1866" spans="1:13" hidden="1" x14ac:dyDescent="0.35">
      <c r="A1866" s="45">
        <v>46053</v>
      </c>
      <c r="B1866" t="s">
        <v>367</v>
      </c>
      <c r="C1866" t="s">
        <v>42</v>
      </c>
      <c r="D1866" t="s">
        <v>58</v>
      </c>
      <c r="E1866" t="s">
        <v>58</v>
      </c>
      <c r="F1866" t="s">
        <v>392</v>
      </c>
      <c r="G1866">
        <v>999</v>
      </c>
      <c r="H1866" t="s">
        <v>27</v>
      </c>
      <c r="I1866" s="38" t="s">
        <v>1428</v>
      </c>
      <c r="J1866" s="38" t="s">
        <v>1429</v>
      </c>
      <c r="K1866" s="38" t="s">
        <v>1430</v>
      </c>
      <c r="L1866" s="38" t="s">
        <v>1431</v>
      </c>
      <c r="M1866" t="s">
        <v>586</v>
      </c>
    </row>
    <row r="1867" spans="1:13" hidden="1" x14ac:dyDescent="0.35">
      <c r="A1867" s="45">
        <v>46053</v>
      </c>
      <c r="B1867" t="s">
        <v>367</v>
      </c>
      <c r="C1867" t="s">
        <v>18</v>
      </c>
      <c r="D1867" t="s">
        <v>58</v>
      </c>
      <c r="E1867" t="s">
        <v>58</v>
      </c>
      <c r="F1867" t="s">
        <v>392</v>
      </c>
      <c r="G1867">
        <v>999</v>
      </c>
      <c r="H1867" t="s">
        <v>27</v>
      </c>
      <c r="I1867" t="s">
        <v>1432</v>
      </c>
      <c r="J1867" t="s">
        <v>1433</v>
      </c>
      <c r="K1867" t="s">
        <v>1434</v>
      </c>
      <c r="L1867" t="s">
        <v>1435</v>
      </c>
      <c r="M1867" t="s">
        <v>803</v>
      </c>
    </row>
    <row r="1868" spans="1:13" hidden="1" x14ac:dyDescent="0.35">
      <c r="A1868" s="45">
        <v>46053</v>
      </c>
      <c r="B1868" t="s">
        <v>367</v>
      </c>
      <c r="C1868" t="s">
        <v>48</v>
      </c>
      <c r="D1868" t="s">
        <v>58</v>
      </c>
      <c r="E1868" t="s">
        <v>58</v>
      </c>
      <c r="F1868" t="s">
        <v>392</v>
      </c>
      <c r="G1868">
        <v>999</v>
      </c>
      <c r="H1868" t="s">
        <v>27</v>
      </c>
      <c r="I1868" t="s">
        <v>1436</v>
      </c>
      <c r="J1868" t="s">
        <v>1437</v>
      </c>
      <c r="K1868" t="s">
        <v>1438</v>
      </c>
      <c r="L1868" t="s">
        <v>1439</v>
      </c>
      <c r="M1868" t="s">
        <v>473</v>
      </c>
    </row>
    <row r="1869" spans="1:13" hidden="1" x14ac:dyDescent="0.35">
      <c r="A1869" s="45">
        <v>46053</v>
      </c>
      <c r="B1869" t="s">
        <v>367</v>
      </c>
      <c r="C1869" t="s">
        <v>46</v>
      </c>
      <c r="D1869" t="s">
        <v>58</v>
      </c>
      <c r="E1869" t="s">
        <v>58</v>
      </c>
      <c r="F1869" t="s">
        <v>35</v>
      </c>
      <c r="G1869">
        <v>701</v>
      </c>
      <c r="H1869" t="s">
        <v>1387</v>
      </c>
      <c r="I1869" t="s">
        <v>450</v>
      </c>
      <c r="J1869" t="s">
        <v>422</v>
      </c>
      <c r="K1869" t="s">
        <v>422</v>
      </c>
      <c r="L1869" t="s">
        <v>422</v>
      </c>
      <c r="M1869" t="s">
        <v>444</v>
      </c>
    </row>
    <row r="1870" spans="1:13" hidden="1" x14ac:dyDescent="0.35">
      <c r="A1870" s="45">
        <v>46053</v>
      </c>
      <c r="B1870" t="s">
        <v>367</v>
      </c>
      <c r="C1870" t="s">
        <v>47</v>
      </c>
      <c r="D1870" t="s">
        <v>58</v>
      </c>
      <c r="E1870" t="s">
        <v>58</v>
      </c>
      <c r="F1870" t="s">
        <v>35</v>
      </c>
      <c r="G1870">
        <v>701</v>
      </c>
      <c r="H1870" t="s">
        <v>1387</v>
      </c>
      <c r="I1870" s="38" t="s">
        <v>422</v>
      </c>
      <c r="J1870" s="38" t="s">
        <v>444</v>
      </c>
      <c r="K1870" t="s">
        <v>444</v>
      </c>
      <c r="L1870" s="38" t="s">
        <v>422</v>
      </c>
      <c r="M1870" t="s">
        <v>444</v>
      </c>
    </row>
    <row r="1871" spans="1:13" hidden="1" x14ac:dyDescent="0.35">
      <c r="A1871" s="45">
        <v>46053</v>
      </c>
      <c r="B1871" t="s">
        <v>367</v>
      </c>
      <c r="C1871" t="s">
        <v>402</v>
      </c>
      <c r="D1871" t="s">
        <v>58</v>
      </c>
      <c r="E1871" t="s">
        <v>58</v>
      </c>
      <c r="F1871" t="s">
        <v>35</v>
      </c>
      <c r="G1871">
        <v>701</v>
      </c>
      <c r="H1871" t="s">
        <v>1387</v>
      </c>
      <c r="I1871" s="38" t="s">
        <v>444</v>
      </c>
      <c r="J1871" s="38" t="s">
        <v>444</v>
      </c>
      <c r="K1871" s="38" t="s">
        <v>444</v>
      </c>
      <c r="L1871" s="38" t="s">
        <v>444</v>
      </c>
      <c r="M1871" t="s">
        <v>444</v>
      </c>
    </row>
    <row r="1872" spans="1:13" hidden="1" x14ac:dyDescent="0.35">
      <c r="A1872" s="45">
        <v>46053</v>
      </c>
      <c r="B1872" t="s">
        <v>367</v>
      </c>
      <c r="C1872" t="s">
        <v>26</v>
      </c>
      <c r="D1872" t="s">
        <v>58</v>
      </c>
      <c r="E1872" t="s">
        <v>58</v>
      </c>
      <c r="F1872" t="s">
        <v>35</v>
      </c>
      <c r="G1872">
        <v>701</v>
      </c>
      <c r="H1872" t="s">
        <v>1387</v>
      </c>
      <c r="I1872" s="37" t="s">
        <v>444</v>
      </c>
      <c r="J1872" t="s">
        <v>444</v>
      </c>
      <c r="K1872" t="s">
        <v>444</v>
      </c>
      <c r="L1872" t="s">
        <v>444</v>
      </c>
      <c r="M1872" t="s">
        <v>444</v>
      </c>
    </row>
    <row r="1873" spans="1:13" hidden="1" x14ac:dyDescent="0.35">
      <c r="A1873" s="45">
        <v>46053</v>
      </c>
      <c r="B1873" t="s">
        <v>367</v>
      </c>
      <c r="C1873" t="s">
        <v>42</v>
      </c>
      <c r="D1873" t="s">
        <v>58</v>
      </c>
      <c r="E1873" t="s">
        <v>58</v>
      </c>
      <c r="F1873" t="s">
        <v>35</v>
      </c>
      <c r="G1873">
        <v>701</v>
      </c>
      <c r="H1873" t="s">
        <v>1387</v>
      </c>
      <c r="I1873" s="38" t="s">
        <v>444</v>
      </c>
      <c r="J1873" s="38" t="s">
        <v>444</v>
      </c>
      <c r="K1873" t="s">
        <v>444</v>
      </c>
      <c r="L1873" s="38" t="s">
        <v>444</v>
      </c>
      <c r="M1873" t="s">
        <v>444</v>
      </c>
    </row>
    <row r="1874" spans="1:13" hidden="1" x14ac:dyDescent="0.35">
      <c r="A1874" s="45">
        <v>46053</v>
      </c>
      <c r="B1874" t="s">
        <v>367</v>
      </c>
      <c r="C1874" t="s">
        <v>18</v>
      </c>
      <c r="D1874" t="s">
        <v>58</v>
      </c>
      <c r="E1874" t="s">
        <v>58</v>
      </c>
      <c r="F1874" t="s">
        <v>35</v>
      </c>
      <c r="G1874">
        <v>701</v>
      </c>
      <c r="H1874" t="s">
        <v>1387</v>
      </c>
      <c r="I1874" t="s">
        <v>450</v>
      </c>
      <c r="J1874" t="s">
        <v>422</v>
      </c>
      <c r="K1874" t="s">
        <v>422</v>
      </c>
      <c r="L1874" t="s">
        <v>422</v>
      </c>
      <c r="M1874" t="s">
        <v>444</v>
      </c>
    </row>
    <row r="1875" spans="1:13" hidden="1" x14ac:dyDescent="0.35">
      <c r="A1875" s="45">
        <v>46053</v>
      </c>
      <c r="B1875" t="s">
        <v>367</v>
      </c>
      <c r="C1875" t="s">
        <v>48</v>
      </c>
      <c r="D1875" t="s">
        <v>58</v>
      </c>
      <c r="E1875" t="s">
        <v>58</v>
      </c>
      <c r="F1875" t="s">
        <v>35</v>
      </c>
      <c r="G1875">
        <v>701</v>
      </c>
      <c r="H1875" t="s">
        <v>1387</v>
      </c>
      <c r="I1875" t="s">
        <v>444</v>
      </c>
      <c r="J1875" t="s">
        <v>444</v>
      </c>
      <c r="K1875" t="s">
        <v>444</v>
      </c>
      <c r="L1875" t="s">
        <v>444</v>
      </c>
      <c r="M1875" t="s">
        <v>444</v>
      </c>
    </row>
    <row r="1876" spans="1:13" hidden="1" x14ac:dyDescent="0.35">
      <c r="A1876" s="45">
        <v>46053</v>
      </c>
      <c r="B1876" t="s">
        <v>367</v>
      </c>
      <c r="C1876" t="s">
        <v>46</v>
      </c>
      <c r="D1876" t="s">
        <v>58</v>
      </c>
      <c r="E1876" t="s">
        <v>58</v>
      </c>
      <c r="F1876" t="s">
        <v>35</v>
      </c>
      <c r="G1876">
        <v>702</v>
      </c>
      <c r="H1876" t="s">
        <v>1388</v>
      </c>
      <c r="I1876" t="s">
        <v>497</v>
      </c>
      <c r="J1876" t="s">
        <v>620</v>
      </c>
      <c r="K1876" t="s">
        <v>444</v>
      </c>
      <c r="L1876" t="s">
        <v>449</v>
      </c>
      <c r="M1876" t="s">
        <v>444</v>
      </c>
    </row>
    <row r="1877" spans="1:13" hidden="1" x14ac:dyDescent="0.35">
      <c r="A1877" s="45">
        <v>46053</v>
      </c>
      <c r="B1877" t="s">
        <v>367</v>
      </c>
      <c r="C1877" t="s">
        <v>47</v>
      </c>
      <c r="D1877" t="s">
        <v>58</v>
      </c>
      <c r="E1877" t="s">
        <v>58</v>
      </c>
      <c r="F1877" t="s">
        <v>35</v>
      </c>
      <c r="G1877">
        <v>702</v>
      </c>
      <c r="H1877" t="s">
        <v>1388</v>
      </c>
      <c r="I1877" s="38" t="s">
        <v>422</v>
      </c>
      <c r="J1877" t="s">
        <v>422</v>
      </c>
      <c r="K1877" t="s">
        <v>444</v>
      </c>
      <c r="L1877" t="s">
        <v>422</v>
      </c>
      <c r="M1877" t="s">
        <v>444</v>
      </c>
    </row>
    <row r="1878" spans="1:13" hidden="1" x14ac:dyDescent="0.35">
      <c r="A1878" s="45">
        <v>46053</v>
      </c>
      <c r="B1878" t="s">
        <v>367</v>
      </c>
      <c r="C1878" t="s">
        <v>402</v>
      </c>
      <c r="D1878" t="s">
        <v>58</v>
      </c>
      <c r="E1878" t="s">
        <v>58</v>
      </c>
      <c r="F1878" t="s">
        <v>35</v>
      </c>
      <c r="G1878">
        <v>702</v>
      </c>
      <c r="H1878" t="s">
        <v>1388</v>
      </c>
      <c r="I1878" s="38" t="s">
        <v>444</v>
      </c>
      <c r="J1878" s="38" t="s">
        <v>444</v>
      </c>
      <c r="K1878" t="s">
        <v>444</v>
      </c>
      <c r="L1878" s="38" t="s">
        <v>444</v>
      </c>
      <c r="M1878" t="s">
        <v>444</v>
      </c>
    </row>
    <row r="1879" spans="1:13" hidden="1" x14ac:dyDescent="0.35">
      <c r="A1879" s="45">
        <v>46053</v>
      </c>
      <c r="B1879" t="s">
        <v>367</v>
      </c>
      <c r="C1879" t="s">
        <v>26</v>
      </c>
      <c r="D1879" t="s">
        <v>58</v>
      </c>
      <c r="E1879" t="s">
        <v>58</v>
      </c>
      <c r="F1879" t="s">
        <v>35</v>
      </c>
      <c r="G1879">
        <v>702</v>
      </c>
      <c r="H1879" t="s">
        <v>1388</v>
      </c>
      <c r="I1879" s="37" t="s">
        <v>422</v>
      </c>
      <c r="J1879" t="s">
        <v>444</v>
      </c>
      <c r="K1879" t="s">
        <v>444</v>
      </c>
      <c r="L1879" t="s">
        <v>422</v>
      </c>
      <c r="M1879" t="s">
        <v>444</v>
      </c>
    </row>
    <row r="1880" spans="1:13" hidden="1" x14ac:dyDescent="0.35">
      <c r="A1880" s="45">
        <v>46053</v>
      </c>
      <c r="B1880" t="s">
        <v>367</v>
      </c>
      <c r="C1880" t="s">
        <v>42</v>
      </c>
      <c r="D1880" t="s">
        <v>58</v>
      </c>
      <c r="E1880" t="s">
        <v>58</v>
      </c>
      <c r="F1880" t="s">
        <v>35</v>
      </c>
      <c r="G1880">
        <v>702</v>
      </c>
      <c r="H1880" t="s">
        <v>1388</v>
      </c>
      <c r="I1880" t="s">
        <v>496</v>
      </c>
      <c r="J1880" t="s">
        <v>496</v>
      </c>
      <c r="K1880" t="s">
        <v>444</v>
      </c>
      <c r="L1880" t="s">
        <v>422</v>
      </c>
      <c r="M1880" t="s">
        <v>444</v>
      </c>
    </row>
    <row r="1881" spans="1:13" hidden="1" x14ac:dyDescent="0.35">
      <c r="A1881" s="45">
        <v>46053</v>
      </c>
      <c r="B1881" t="s">
        <v>367</v>
      </c>
      <c r="C1881" t="s">
        <v>18</v>
      </c>
      <c r="D1881" t="s">
        <v>58</v>
      </c>
      <c r="E1881" t="s">
        <v>58</v>
      </c>
      <c r="F1881" t="s">
        <v>35</v>
      </c>
      <c r="G1881">
        <v>702</v>
      </c>
      <c r="H1881" t="s">
        <v>1388</v>
      </c>
      <c r="I1881" t="s">
        <v>496</v>
      </c>
      <c r="J1881" t="s">
        <v>497</v>
      </c>
      <c r="K1881" t="s">
        <v>444</v>
      </c>
      <c r="L1881" t="s">
        <v>439</v>
      </c>
      <c r="M1881" t="s">
        <v>444</v>
      </c>
    </row>
    <row r="1882" spans="1:13" hidden="1" x14ac:dyDescent="0.35">
      <c r="A1882" s="45">
        <v>46053</v>
      </c>
      <c r="B1882" t="s">
        <v>367</v>
      </c>
      <c r="C1882" t="s">
        <v>48</v>
      </c>
      <c r="D1882" t="s">
        <v>58</v>
      </c>
      <c r="E1882" t="s">
        <v>58</v>
      </c>
      <c r="F1882" t="s">
        <v>35</v>
      </c>
      <c r="G1882">
        <v>702</v>
      </c>
      <c r="H1882" t="s">
        <v>1388</v>
      </c>
      <c r="I1882" t="s">
        <v>422</v>
      </c>
      <c r="J1882" t="s">
        <v>422</v>
      </c>
      <c r="K1882" t="s">
        <v>444</v>
      </c>
      <c r="L1882" t="s">
        <v>422</v>
      </c>
      <c r="M1882" t="s">
        <v>444</v>
      </c>
    </row>
    <row r="1883" spans="1:13" hidden="1" x14ac:dyDescent="0.35">
      <c r="A1883" s="45">
        <v>46053</v>
      </c>
      <c r="B1883" t="s">
        <v>367</v>
      </c>
      <c r="C1883" t="s">
        <v>46</v>
      </c>
      <c r="D1883" t="s">
        <v>58</v>
      </c>
      <c r="E1883" t="s">
        <v>58</v>
      </c>
      <c r="F1883" t="s">
        <v>35</v>
      </c>
      <c r="G1883">
        <v>703</v>
      </c>
      <c r="H1883" t="s">
        <v>371</v>
      </c>
      <c r="I1883" t="s">
        <v>970</v>
      </c>
      <c r="J1883" t="s">
        <v>623</v>
      </c>
      <c r="K1883" t="s">
        <v>1142</v>
      </c>
      <c r="L1883" t="s">
        <v>841</v>
      </c>
      <c r="M1883" t="s">
        <v>422</v>
      </c>
    </row>
    <row r="1884" spans="1:13" hidden="1" x14ac:dyDescent="0.35">
      <c r="A1884" s="45">
        <v>46053</v>
      </c>
      <c r="B1884" t="s">
        <v>367</v>
      </c>
      <c r="C1884" t="s">
        <v>47</v>
      </c>
      <c r="D1884" t="s">
        <v>58</v>
      </c>
      <c r="E1884" t="s">
        <v>58</v>
      </c>
      <c r="F1884" t="s">
        <v>35</v>
      </c>
      <c r="G1884">
        <v>703</v>
      </c>
      <c r="H1884" t="s">
        <v>371</v>
      </c>
      <c r="I1884" t="s">
        <v>440</v>
      </c>
      <c r="J1884" t="s">
        <v>568</v>
      </c>
      <c r="K1884" t="s">
        <v>422</v>
      </c>
      <c r="L1884" t="s">
        <v>422</v>
      </c>
      <c r="M1884" t="s">
        <v>444</v>
      </c>
    </row>
    <row r="1885" spans="1:13" hidden="1" x14ac:dyDescent="0.35">
      <c r="A1885" s="45">
        <v>46053</v>
      </c>
      <c r="B1885" t="s">
        <v>367</v>
      </c>
      <c r="C1885" t="s">
        <v>402</v>
      </c>
      <c r="D1885" t="s">
        <v>58</v>
      </c>
      <c r="E1885" t="s">
        <v>58</v>
      </c>
      <c r="F1885" t="s">
        <v>35</v>
      </c>
      <c r="G1885">
        <v>703</v>
      </c>
      <c r="H1885" t="s">
        <v>371</v>
      </c>
      <c r="I1885" t="s">
        <v>1257</v>
      </c>
      <c r="J1885" t="s">
        <v>422</v>
      </c>
      <c r="K1885" t="s">
        <v>444</v>
      </c>
      <c r="L1885" t="s">
        <v>422</v>
      </c>
      <c r="M1885" t="s">
        <v>444</v>
      </c>
    </row>
    <row r="1886" spans="1:13" hidden="1" x14ac:dyDescent="0.35">
      <c r="A1886" s="45">
        <v>46053</v>
      </c>
      <c r="B1886" t="s">
        <v>367</v>
      </c>
      <c r="C1886" t="s">
        <v>26</v>
      </c>
      <c r="D1886" t="s">
        <v>58</v>
      </c>
      <c r="E1886" t="s">
        <v>58</v>
      </c>
      <c r="F1886" t="s">
        <v>35</v>
      </c>
      <c r="G1886">
        <v>703</v>
      </c>
      <c r="H1886" t="s">
        <v>371</v>
      </c>
      <c r="I1886" t="s">
        <v>444</v>
      </c>
      <c r="J1886" t="s">
        <v>444</v>
      </c>
      <c r="K1886" t="s">
        <v>444</v>
      </c>
      <c r="L1886" t="s">
        <v>444</v>
      </c>
      <c r="M1886" t="s">
        <v>444</v>
      </c>
    </row>
    <row r="1887" spans="1:13" hidden="1" x14ac:dyDescent="0.35">
      <c r="A1887" s="45">
        <v>46053</v>
      </c>
      <c r="B1887" t="s">
        <v>367</v>
      </c>
      <c r="C1887" t="s">
        <v>42</v>
      </c>
      <c r="D1887" t="s">
        <v>58</v>
      </c>
      <c r="E1887" t="s">
        <v>58</v>
      </c>
      <c r="F1887" t="s">
        <v>35</v>
      </c>
      <c r="G1887">
        <v>703</v>
      </c>
      <c r="H1887" t="s">
        <v>371</v>
      </c>
      <c r="I1887" s="38" t="s">
        <v>572</v>
      </c>
      <c r="J1887" s="38" t="s">
        <v>452</v>
      </c>
      <c r="K1887" s="38" t="s">
        <v>444</v>
      </c>
      <c r="L1887" s="38" t="s">
        <v>794</v>
      </c>
      <c r="M1887" t="s">
        <v>444</v>
      </c>
    </row>
    <row r="1888" spans="1:13" hidden="1" x14ac:dyDescent="0.35">
      <c r="A1888" s="45">
        <v>46053</v>
      </c>
      <c r="B1888" t="s">
        <v>367</v>
      </c>
      <c r="C1888" t="s">
        <v>18</v>
      </c>
      <c r="D1888" t="s">
        <v>58</v>
      </c>
      <c r="E1888" t="s">
        <v>58</v>
      </c>
      <c r="F1888" t="s">
        <v>35</v>
      </c>
      <c r="G1888">
        <v>703</v>
      </c>
      <c r="H1888" t="s">
        <v>371</v>
      </c>
      <c r="I1888" t="s">
        <v>638</v>
      </c>
      <c r="J1888" t="s">
        <v>789</v>
      </c>
      <c r="K1888" t="s">
        <v>700</v>
      </c>
      <c r="L1888" t="s">
        <v>637</v>
      </c>
      <c r="M1888" t="s">
        <v>422</v>
      </c>
    </row>
    <row r="1889" spans="1:13" hidden="1" x14ac:dyDescent="0.35">
      <c r="A1889" s="45">
        <v>46053</v>
      </c>
      <c r="B1889" t="s">
        <v>367</v>
      </c>
      <c r="C1889" t="s">
        <v>48</v>
      </c>
      <c r="D1889" t="s">
        <v>58</v>
      </c>
      <c r="E1889" t="s">
        <v>58</v>
      </c>
      <c r="F1889" t="s">
        <v>35</v>
      </c>
      <c r="G1889">
        <v>703</v>
      </c>
      <c r="H1889" t="s">
        <v>371</v>
      </c>
      <c r="I1889" t="s">
        <v>572</v>
      </c>
      <c r="J1889" t="s">
        <v>623</v>
      </c>
      <c r="K1889" t="s">
        <v>444</v>
      </c>
      <c r="L1889" t="s">
        <v>422</v>
      </c>
      <c r="M1889" t="s">
        <v>444</v>
      </c>
    </row>
    <row r="1890" spans="1:13" hidden="1" x14ac:dyDescent="0.35">
      <c r="A1890" s="45">
        <v>46053</v>
      </c>
      <c r="B1890" t="s">
        <v>367</v>
      </c>
      <c r="C1890" t="s">
        <v>46</v>
      </c>
      <c r="D1890" t="s">
        <v>58</v>
      </c>
      <c r="E1890" t="s">
        <v>58</v>
      </c>
      <c r="F1890" t="s">
        <v>35</v>
      </c>
      <c r="G1890">
        <v>704</v>
      </c>
      <c r="H1890" t="s">
        <v>1390</v>
      </c>
      <c r="I1890" t="s">
        <v>1440</v>
      </c>
      <c r="J1890" t="s">
        <v>892</v>
      </c>
      <c r="K1890" t="s">
        <v>426</v>
      </c>
      <c r="L1890" t="s">
        <v>1441</v>
      </c>
      <c r="M1890" t="s">
        <v>1442</v>
      </c>
    </row>
    <row r="1891" spans="1:13" hidden="1" x14ac:dyDescent="0.35">
      <c r="A1891" s="45">
        <v>46053</v>
      </c>
      <c r="B1891" t="s">
        <v>367</v>
      </c>
      <c r="C1891" t="s">
        <v>47</v>
      </c>
      <c r="D1891" t="s">
        <v>58</v>
      </c>
      <c r="E1891" t="s">
        <v>58</v>
      </c>
      <c r="F1891" t="s">
        <v>35</v>
      </c>
      <c r="G1891">
        <v>704</v>
      </c>
      <c r="H1891" t="s">
        <v>1390</v>
      </c>
      <c r="I1891" s="38" t="s">
        <v>524</v>
      </c>
      <c r="J1891" t="s">
        <v>1443</v>
      </c>
      <c r="K1891" t="s">
        <v>422</v>
      </c>
      <c r="L1891" t="s">
        <v>1233</v>
      </c>
      <c r="M1891" t="s">
        <v>422</v>
      </c>
    </row>
    <row r="1892" spans="1:13" hidden="1" x14ac:dyDescent="0.35">
      <c r="A1892" s="45">
        <v>46053</v>
      </c>
      <c r="B1892" t="s">
        <v>367</v>
      </c>
      <c r="C1892" t="s">
        <v>402</v>
      </c>
      <c r="D1892" t="s">
        <v>58</v>
      </c>
      <c r="E1892" t="s">
        <v>58</v>
      </c>
      <c r="F1892" t="s">
        <v>35</v>
      </c>
      <c r="G1892">
        <v>704</v>
      </c>
      <c r="H1892" t="s">
        <v>1390</v>
      </c>
      <c r="I1892" s="38" t="s">
        <v>1125</v>
      </c>
      <c r="J1892" s="38" t="s">
        <v>1444</v>
      </c>
      <c r="K1892" s="38" t="s">
        <v>422</v>
      </c>
      <c r="L1892" s="38" t="s">
        <v>422</v>
      </c>
      <c r="M1892" t="s">
        <v>444</v>
      </c>
    </row>
    <row r="1893" spans="1:13" hidden="1" x14ac:dyDescent="0.35">
      <c r="A1893" s="45">
        <v>46053</v>
      </c>
      <c r="B1893" t="s">
        <v>367</v>
      </c>
      <c r="C1893" t="s">
        <v>26</v>
      </c>
      <c r="D1893" t="s">
        <v>58</v>
      </c>
      <c r="E1893" t="s">
        <v>58</v>
      </c>
      <c r="F1893" t="s">
        <v>35</v>
      </c>
      <c r="G1893">
        <v>704</v>
      </c>
      <c r="H1893" t="s">
        <v>1390</v>
      </c>
      <c r="I1893" s="38" t="s">
        <v>1087</v>
      </c>
      <c r="J1893" t="s">
        <v>437</v>
      </c>
      <c r="K1893" t="s">
        <v>422</v>
      </c>
      <c r="L1893" t="s">
        <v>422</v>
      </c>
      <c r="M1893" t="s">
        <v>422</v>
      </c>
    </row>
    <row r="1894" spans="1:13" hidden="1" x14ac:dyDescent="0.35">
      <c r="A1894" s="45">
        <v>46053</v>
      </c>
      <c r="B1894" t="s">
        <v>367</v>
      </c>
      <c r="C1894" t="s">
        <v>42</v>
      </c>
      <c r="D1894" t="s">
        <v>58</v>
      </c>
      <c r="E1894" t="s">
        <v>58</v>
      </c>
      <c r="F1894" t="s">
        <v>35</v>
      </c>
      <c r="G1894">
        <v>704</v>
      </c>
      <c r="H1894" t="s">
        <v>1390</v>
      </c>
      <c r="I1894" t="s">
        <v>691</v>
      </c>
      <c r="J1894" t="s">
        <v>703</v>
      </c>
      <c r="K1894" t="s">
        <v>704</v>
      </c>
      <c r="L1894" t="s">
        <v>431</v>
      </c>
      <c r="M1894" t="s">
        <v>422</v>
      </c>
    </row>
    <row r="1895" spans="1:13" hidden="1" x14ac:dyDescent="0.35">
      <c r="A1895" s="45">
        <v>46053</v>
      </c>
      <c r="B1895" t="s">
        <v>367</v>
      </c>
      <c r="C1895" t="s">
        <v>18</v>
      </c>
      <c r="D1895" t="s">
        <v>58</v>
      </c>
      <c r="E1895" t="s">
        <v>58</v>
      </c>
      <c r="F1895" t="s">
        <v>35</v>
      </c>
      <c r="G1895">
        <v>704</v>
      </c>
      <c r="H1895" t="s">
        <v>1390</v>
      </c>
      <c r="I1895" t="s">
        <v>1027</v>
      </c>
      <c r="J1895" t="s">
        <v>524</v>
      </c>
      <c r="K1895" t="s">
        <v>1258</v>
      </c>
      <c r="L1895" t="s">
        <v>1445</v>
      </c>
      <c r="M1895" t="s">
        <v>1446</v>
      </c>
    </row>
    <row r="1896" spans="1:13" hidden="1" x14ac:dyDescent="0.35">
      <c r="A1896" s="45">
        <v>46053</v>
      </c>
      <c r="B1896" t="s">
        <v>367</v>
      </c>
      <c r="C1896" t="s">
        <v>48</v>
      </c>
      <c r="D1896" t="s">
        <v>58</v>
      </c>
      <c r="E1896" t="s">
        <v>58</v>
      </c>
      <c r="F1896" t="s">
        <v>35</v>
      </c>
      <c r="G1896">
        <v>704</v>
      </c>
      <c r="H1896" t="s">
        <v>1390</v>
      </c>
      <c r="I1896" t="s">
        <v>1447</v>
      </c>
      <c r="J1896" t="s">
        <v>1448</v>
      </c>
      <c r="K1896" t="s">
        <v>422</v>
      </c>
      <c r="L1896" t="s">
        <v>1083</v>
      </c>
      <c r="M1896" t="s">
        <v>422</v>
      </c>
    </row>
    <row r="1897" spans="1:13" hidden="1" x14ac:dyDescent="0.35">
      <c r="A1897" s="45">
        <v>46053</v>
      </c>
      <c r="B1897" t="s">
        <v>367</v>
      </c>
      <c r="C1897" t="s">
        <v>46</v>
      </c>
      <c r="D1897" t="s">
        <v>58</v>
      </c>
      <c r="E1897" t="s">
        <v>58</v>
      </c>
      <c r="F1897" t="s">
        <v>35</v>
      </c>
      <c r="G1897">
        <v>705</v>
      </c>
      <c r="H1897" t="s">
        <v>1406</v>
      </c>
      <c r="I1897" t="s">
        <v>529</v>
      </c>
      <c r="J1897" t="s">
        <v>571</v>
      </c>
      <c r="K1897" t="s">
        <v>727</v>
      </c>
      <c r="L1897" t="s">
        <v>564</v>
      </c>
      <c r="M1897" t="s">
        <v>444</v>
      </c>
    </row>
    <row r="1898" spans="1:13" hidden="1" x14ac:dyDescent="0.35">
      <c r="A1898" s="45">
        <v>46053</v>
      </c>
      <c r="B1898" t="s">
        <v>367</v>
      </c>
      <c r="C1898" t="s">
        <v>47</v>
      </c>
      <c r="D1898" t="s">
        <v>58</v>
      </c>
      <c r="E1898" t="s">
        <v>58</v>
      </c>
      <c r="F1898" t="s">
        <v>35</v>
      </c>
      <c r="G1898">
        <v>705</v>
      </c>
      <c r="H1898" t="s">
        <v>1406</v>
      </c>
      <c r="I1898" t="s">
        <v>422</v>
      </c>
      <c r="J1898" t="s">
        <v>422</v>
      </c>
      <c r="K1898" t="s">
        <v>422</v>
      </c>
      <c r="L1898" t="s">
        <v>422</v>
      </c>
      <c r="M1898" t="s">
        <v>444</v>
      </c>
    </row>
    <row r="1899" spans="1:13" hidden="1" x14ac:dyDescent="0.35">
      <c r="A1899" s="45">
        <v>46053</v>
      </c>
      <c r="B1899" t="s">
        <v>367</v>
      </c>
      <c r="C1899" t="s">
        <v>402</v>
      </c>
      <c r="D1899" t="s">
        <v>58</v>
      </c>
      <c r="E1899" t="s">
        <v>58</v>
      </c>
      <c r="F1899" t="s">
        <v>35</v>
      </c>
      <c r="G1899">
        <v>705</v>
      </c>
      <c r="H1899" t="s">
        <v>1406</v>
      </c>
      <c r="I1899" s="38" t="s">
        <v>422</v>
      </c>
      <c r="J1899" t="s">
        <v>444</v>
      </c>
      <c r="K1899" t="s">
        <v>422</v>
      </c>
      <c r="L1899" t="s">
        <v>422</v>
      </c>
      <c r="M1899" t="s">
        <v>444</v>
      </c>
    </row>
    <row r="1900" spans="1:13" hidden="1" x14ac:dyDescent="0.35">
      <c r="A1900" s="45">
        <v>46053</v>
      </c>
      <c r="B1900" t="s">
        <v>367</v>
      </c>
      <c r="C1900" t="s">
        <v>26</v>
      </c>
      <c r="D1900" t="s">
        <v>58</v>
      </c>
      <c r="E1900" t="s">
        <v>58</v>
      </c>
      <c r="F1900" t="s">
        <v>35</v>
      </c>
      <c r="G1900">
        <v>705</v>
      </c>
      <c r="H1900" t="s">
        <v>1406</v>
      </c>
      <c r="I1900" t="s">
        <v>422</v>
      </c>
      <c r="J1900" t="s">
        <v>444</v>
      </c>
      <c r="K1900" t="s">
        <v>422</v>
      </c>
      <c r="L1900" t="s">
        <v>422</v>
      </c>
      <c r="M1900" t="s">
        <v>444</v>
      </c>
    </row>
    <row r="1901" spans="1:13" hidden="1" x14ac:dyDescent="0.35">
      <c r="A1901" s="45">
        <v>46053</v>
      </c>
      <c r="B1901" t="s">
        <v>367</v>
      </c>
      <c r="C1901" t="s">
        <v>42</v>
      </c>
      <c r="D1901" t="s">
        <v>58</v>
      </c>
      <c r="E1901" t="s">
        <v>58</v>
      </c>
      <c r="F1901" t="s">
        <v>35</v>
      </c>
      <c r="G1901">
        <v>705</v>
      </c>
      <c r="H1901" t="s">
        <v>1406</v>
      </c>
      <c r="I1901" t="s">
        <v>644</v>
      </c>
      <c r="J1901" t="s">
        <v>982</v>
      </c>
      <c r="K1901" t="s">
        <v>444</v>
      </c>
      <c r="L1901" t="s">
        <v>903</v>
      </c>
      <c r="M1901" t="s">
        <v>444</v>
      </c>
    </row>
    <row r="1902" spans="1:13" hidden="1" x14ac:dyDescent="0.35">
      <c r="A1902" s="45">
        <v>46053</v>
      </c>
      <c r="B1902" t="s">
        <v>367</v>
      </c>
      <c r="C1902" t="s">
        <v>18</v>
      </c>
      <c r="D1902" t="s">
        <v>58</v>
      </c>
      <c r="E1902" t="s">
        <v>58</v>
      </c>
      <c r="F1902" t="s">
        <v>35</v>
      </c>
      <c r="G1902">
        <v>705</v>
      </c>
      <c r="H1902" t="s">
        <v>1406</v>
      </c>
      <c r="I1902" t="s">
        <v>568</v>
      </c>
      <c r="J1902" t="s">
        <v>687</v>
      </c>
      <c r="K1902" t="s">
        <v>694</v>
      </c>
      <c r="L1902" t="s">
        <v>722</v>
      </c>
      <c r="M1902" t="s">
        <v>444</v>
      </c>
    </row>
    <row r="1903" spans="1:13" hidden="1" x14ac:dyDescent="0.35">
      <c r="A1903" s="45">
        <v>46053</v>
      </c>
      <c r="B1903" t="s">
        <v>367</v>
      </c>
      <c r="C1903" t="s">
        <v>48</v>
      </c>
      <c r="D1903" t="s">
        <v>58</v>
      </c>
      <c r="E1903" t="s">
        <v>58</v>
      </c>
      <c r="F1903" t="s">
        <v>35</v>
      </c>
      <c r="G1903">
        <v>705</v>
      </c>
      <c r="H1903" t="s">
        <v>1406</v>
      </c>
      <c r="I1903" t="s">
        <v>782</v>
      </c>
      <c r="J1903" t="s">
        <v>529</v>
      </c>
      <c r="K1903" t="s">
        <v>444</v>
      </c>
      <c r="L1903" t="s">
        <v>422</v>
      </c>
      <c r="M1903" t="s">
        <v>444</v>
      </c>
    </row>
    <row r="1904" spans="1:13" hidden="1" x14ac:dyDescent="0.35">
      <c r="A1904" s="45">
        <v>46053</v>
      </c>
      <c r="B1904" t="s">
        <v>367</v>
      </c>
      <c r="C1904" t="s">
        <v>46</v>
      </c>
      <c r="D1904" t="s">
        <v>58</v>
      </c>
      <c r="E1904" t="s">
        <v>58</v>
      </c>
      <c r="F1904" t="s">
        <v>35</v>
      </c>
      <c r="G1904">
        <v>706</v>
      </c>
      <c r="H1904" t="s">
        <v>1407</v>
      </c>
      <c r="I1904" t="s">
        <v>449</v>
      </c>
      <c r="J1904" t="s">
        <v>439</v>
      </c>
      <c r="K1904" t="s">
        <v>422</v>
      </c>
      <c r="L1904" t="s">
        <v>497</v>
      </c>
      <c r="M1904" t="s">
        <v>444</v>
      </c>
    </row>
    <row r="1905" spans="1:13" hidden="1" x14ac:dyDescent="0.35">
      <c r="A1905" s="45">
        <v>46053</v>
      </c>
      <c r="B1905" t="s">
        <v>367</v>
      </c>
      <c r="C1905" t="s">
        <v>47</v>
      </c>
      <c r="D1905" t="s">
        <v>58</v>
      </c>
      <c r="E1905" t="s">
        <v>58</v>
      </c>
      <c r="F1905" t="s">
        <v>35</v>
      </c>
      <c r="G1905">
        <v>706</v>
      </c>
      <c r="H1905" t="s">
        <v>1407</v>
      </c>
      <c r="I1905" t="s">
        <v>422</v>
      </c>
      <c r="J1905" t="s">
        <v>422</v>
      </c>
      <c r="K1905" t="s">
        <v>444</v>
      </c>
      <c r="L1905" t="s">
        <v>422</v>
      </c>
      <c r="M1905" t="s">
        <v>444</v>
      </c>
    </row>
    <row r="1906" spans="1:13" hidden="1" x14ac:dyDescent="0.35">
      <c r="A1906" s="45">
        <v>46053</v>
      </c>
      <c r="B1906" t="s">
        <v>367</v>
      </c>
      <c r="C1906" t="s">
        <v>402</v>
      </c>
      <c r="D1906" t="s">
        <v>58</v>
      </c>
      <c r="E1906" t="s">
        <v>58</v>
      </c>
      <c r="F1906" t="s">
        <v>35</v>
      </c>
      <c r="G1906">
        <v>706</v>
      </c>
      <c r="H1906" t="s">
        <v>1407</v>
      </c>
      <c r="I1906" s="38" t="s">
        <v>444</v>
      </c>
      <c r="J1906" t="s">
        <v>444</v>
      </c>
      <c r="K1906" t="s">
        <v>444</v>
      </c>
      <c r="L1906" t="s">
        <v>444</v>
      </c>
      <c r="M1906" t="s">
        <v>444</v>
      </c>
    </row>
    <row r="1907" spans="1:13" hidden="1" x14ac:dyDescent="0.35">
      <c r="A1907" s="45">
        <v>46053</v>
      </c>
      <c r="B1907" t="s">
        <v>367</v>
      </c>
      <c r="C1907" t="s">
        <v>26</v>
      </c>
      <c r="D1907" t="s">
        <v>58</v>
      </c>
      <c r="E1907" t="s">
        <v>58</v>
      </c>
      <c r="F1907" t="s">
        <v>35</v>
      </c>
      <c r="G1907">
        <v>706</v>
      </c>
      <c r="H1907" t="s">
        <v>1407</v>
      </c>
      <c r="I1907" t="s">
        <v>422</v>
      </c>
      <c r="J1907" t="s">
        <v>444</v>
      </c>
      <c r="K1907" t="s">
        <v>444</v>
      </c>
      <c r="L1907" t="s">
        <v>422</v>
      </c>
      <c r="M1907" t="s">
        <v>444</v>
      </c>
    </row>
    <row r="1908" spans="1:13" hidden="1" x14ac:dyDescent="0.35">
      <c r="A1908" s="45">
        <v>46053</v>
      </c>
      <c r="B1908" t="s">
        <v>367</v>
      </c>
      <c r="C1908" t="s">
        <v>42</v>
      </c>
      <c r="D1908" t="s">
        <v>58</v>
      </c>
      <c r="E1908" t="s">
        <v>58</v>
      </c>
      <c r="F1908" t="s">
        <v>35</v>
      </c>
      <c r="G1908">
        <v>706</v>
      </c>
      <c r="H1908" t="s">
        <v>1407</v>
      </c>
      <c r="I1908" s="37" t="s">
        <v>422</v>
      </c>
      <c r="J1908" s="38" t="s">
        <v>422</v>
      </c>
      <c r="K1908" s="38" t="s">
        <v>444</v>
      </c>
      <c r="L1908" s="38" t="s">
        <v>444</v>
      </c>
      <c r="M1908" t="s">
        <v>444</v>
      </c>
    </row>
    <row r="1909" spans="1:13" hidden="1" x14ac:dyDescent="0.35">
      <c r="A1909" s="45">
        <v>46053</v>
      </c>
      <c r="B1909" t="s">
        <v>367</v>
      </c>
      <c r="C1909" t="s">
        <v>18</v>
      </c>
      <c r="D1909" t="s">
        <v>58</v>
      </c>
      <c r="E1909" t="s">
        <v>58</v>
      </c>
      <c r="F1909" t="s">
        <v>35</v>
      </c>
      <c r="G1909">
        <v>706</v>
      </c>
      <c r="H1909" t="s">
        <v>1407</v>
      </c>
      <c r="I1909" t="s">
        <v>439</v>
      </c>
      <c r="J1909" t="s">
        <v>439</v>
      </c>
      <c r="K1909" t="s">
        <v>422</v>
      </c>
      <c r="L1909" t="s">
        <v>496</v>
      </c>
      <c r="M1909" t="s">
        <v>444</v>
      </c>
    </row>
    <row r="1910" spans="1:13" hidden="1" x14ac:dyDescent="0.35">
      <c r="A1910" s="45">
        <v>46053</v>
      </c>
      <c r="B1910" t="s">
        <v>367</v>
      </c>
      <c r="C1910" t="s">
        <v>48</v>
      </c>
      <c r="D1910" t="s">
        <v>58</v>
      </c>
      <c r="E1910" t="s">
        <v>58</v>
      </c>
      <c r="F1910" t="s">
        <v>35</v>
      </c>
      <c r="G1910">
        <v>706</v>
      </c>
      <c r="H1910" t="s">
        <v>1407</v>
      </c>
      <c r="I1910" t="s">
        <v>422</v>
      </c>
      <c r="J1910" t="s">
        <v>422</v>
      </c>
      <c r="K1910" t="s">
        <v>444</v>
      </c>
      <c r="L1910" t="s">
        <v>444</v>
      </c>
      <c r="M1910" t="s">
        <v>444</v>
      </c>
    </row>
    <row r="1911" spans="1:13" hidden="1" x14ac:dyDescent="0.35">
      <c r="A1911" s="45">
        <v>46053</v>
      </c>
      <c r="B1911" t="s">
        <v>367</v>
      </c>
      <c r="C1911" t="s">
        <v>46</v>
      </c>
      <c r="D1911" t="s">
        <v>58</v>
      </c>
      <c r="E1911" t="s">
        <v>58</v>
      </c>
      <c r="F1911" t="s">
        <v>35</v>
      </c>
      <c r="G1911">
        <v>707</v>
      </c>
      <c r="H1911" t="s">
        <v>375</v>
      </c>
      <c r="I1911" t="s">
        <v>422</v>
      </c>
      <c r="J1911" t="s">
        <v>444</v>
      </c>
      <c r="K1911" t="s">
        <v>422</v>
      </c>
      <c r="L1911" t="s">
        <v>422</v>
      </c>
      <c r="M1911" t="s">
        <v>444</v>
      </c>
    </row>
    <row r="1912" spans="1:13" hidden="1" x14ac:dyDescent="0.35">
      <c r="A1912" s="45">
        <v>46053</v>
      </c>
      <c r="B1912" t="s">
        <v>367</v>
      </c>
      <c r="C1912" t="s">
        <v>47</v>
      </c>
      <c r="D1912" t="s">
        <v>58</v>
      </c>
      <c r="E1912" t="s">
        <v>58</v>
      </c>
      <c r="F1912" t="s">
        <v>35</v>
      </c>
      <c r="G1912">
        <v>707</v>
      </c>
      <c r="H1912" t="s">
        <v>375</v>
      </c>
      <c r="I1912" t="s">
        <v>444</v>
      </c>
      <c r="J1912" t="s">
        <v>444</v>
      </c>
      <c r="K1912" t="s">
        <v>444</v>
      </c>
      <c r="L1912" t="s">
        <v>444</v>
      </c>
      <c r="M1912" t="s">
        <v>444</v>
      </c>
    </row>
    <row r="1913" spans="1:13" hidden="1" x14ac:dyDescent="0.35">
      <c r="A1913" s="45">
        <v>46053</v>
      </c>
      <c r="B1913" t="s">
        <v>367</v>
      </c>
      <c r="C1913" t="s">
        <v>402</v>
      </c>
      <c r="D1913" t="s">
        <v>58</v>
      </c>
      <c r="E1913" t="s">
        <v>58</v>
      </c>
      <c r="F1913" t="s">
        <v>35</v>
      </c>
      <c r="G1913">
        <v>707</v>
      </c>
      <c r="H1913" t="s">
        <v>375</v>
      </c>
      <c r="I1913" s="38" t="s">
        <v>422</v>
      </c>
      <c r="J1913" s="38" t="s">
        <v>444</v>
      </c>
      <c r="K1913" s="37" t="s">
        <v>444</v>
      </c>
      <c r="L1913" s="38" t="s">
        <v>422</v>
      </c>
      <c r="M1913" t="s">
        <v>444</v>
      </c>
    </row>
    <row r="1914" spans="1:13" hidden="1" x14ac:dyDescent="0.35">
      <c r="A1914" s="45">
        <v>46053</v>
      </c>
      <c r="B1914" t="s">
        <v>367</v>
      </c>
      <c r="C1914" t="s">
        <v>26</v>
      </c>
      <c r="D1914" t="s">
        <v>58</v>
      </c>
      <c r="E1914" t="s">
        <v>58</v>
      </c>
      <c r="F1914" t="s">
        <v>35</v>
      </c>
      <c r="G1914">
        <v>707</v>
      </c>
      <c r="H1914" t="s">
        <v>375</v>
      </c>
      <c r="I1914" t="s">
        <v>444</v>
      </c>
      <c r="J1914" t="s">
        <v>444</v>
      </c>
      <c r="K1914" t="s">
        <v>444</v>
      </c>
      <c r="L1914" t="s">
        <v>444</v>
      </c>
      <c r="M1914" t="s">
        <v>444</v>
      </c>
    </row>
    <row r="1915" spans="1:13" hidden="1" x14ac:dyDescent="0.35">
      <c r="A1915" s="45">
        <v>46053</v>
      </c>
      <c r="B1915" t="s">
        <v>367</v>
      </c>
      <c r="C1915" t="s">
        <v>42</v>
      </c>
      <c r="D1915" t="s">
        <v>58</v>
      </c>
      <c r="E1915" t="s">
        <v>58</v>
      </c>
      <c r="F1915" t="s">
        <v>35</v>
      </c>
      <c r="G1915">
        <v>707</v>
      </c>
      <c r="H1915" t="s">
        <v>375</v>
      </c>
      <c r="I1915" s="38" t="s">
        <v>444</v>
      </c>
      <c r="J1915" s="38" t="s">
        <v>444</v>
      </c>
      <c r="K1915" t="s">
        <v>444</v>
      </c>
      <c r="L1915" s="38" t="s">
        <v>444</v>
      </c>
      <c r="M1915" t="s">
        <v>444</v>
      </c>
    </row>
    <row r="1916" spans="1:13" hidden="1" x14ac:dyDescent="0.35">
      <c r="A1916" s="45">
        <v>46053</v>
      </c>
      <c r="B1916" t="s">
        <v>367</v>
      </c>
      <c r="C1916" t="s">
        <v>18</v>
      </c>
      <c r="D1916" t="s">
        <v>58</v>
      </c>
      <c r="E1916" t="s">
        <v>58</v>
      </c>
      <c r="F1916" t="s">
        <v>35</v>
      </c>
      <c r="G1916">
        <v>707</v>
      </c>
      <c r="H1916" t="s">
        <v>375</v>
      </c>
      <c r="I1916" t="s">
        <v>422</v>
      </c>
      <c r="J1916" t="s">
        <v>444</v>
      </c>
      <c r="K1916" t="s">
        <v>422</v>
      </c>
      <c r="L1916" t="s">
        <v>422</v>
      </c>
      <c r="M1916" t="s">
        <v>444</v>
      </c>
    </row>
    <row r="1917" spans="1:13" hidden="1" x14ac:dyDescent="0.35">
      <c r="A1917" s="45">
        <v>46053</v>
      </c>
      <c r="B1917" t="s">
        <v>367</v>
      </c>
      <c r="C1917" t="s">
        <v>48</v>
      </c>
      <c r="D1917" t="s">
        <v>58</v>
      </c>
      <c r="E1917" t="s">
        <v>58</v>
      </c>
      <c r="F1917" t="s">
        <v>35</v>
      </c>
      <c r="G1917">
        <v>707</v>
      </c>
      <c r="H1917" t="s">
        <v>375</v>
      </c>
      <c r="I1917" s="37" t="s">
        <v>444</v>
      </c>
      <c r="J1917" s="38" t="s">
        <v>444</v>
      </c>
      <c r="K1917" t="s">
        <v>444</v>
      </c>
      <c r="L1917" t="s">
        <v>444</v>
      </c>
      <c r="M1917" t="s">
        <v>444</v>
      </c>
    </row>
    <row r="1918" spans="1:13" hidden="1" x14ac:dyDescent="0.35">
      <c r="A1918" s="45">
        <v>46053</v>
      </c>
      <c r="B1918" t="s">
        <v>367</v>
      </c>
      <c r="C1918" t="s">
        <v>46</v>
      </c>
      <c r="D1918" t="s">
        <v>58</v>
      </c>
      <c r="E1918" t="s">
        <v>58</v>
      </c>
      <c r="F1918" t="s">
        <v>35</v>
      </c>
      <c r="G1918">
        <v>708</v>
      </c>
      <c r="H1918" t="s">
        <v>376</v>
      </c>
      <c r="I1918" t="s">
        <v>443</v>
      </c>
      <c r="J1918" t="s">
        <v>445</v>
      </c>
      <c r="K1918" t="s">
        <v>697</v>
      </c>
      <c r="L1918" t="s">
        <v>455</v>
      </c>
      <c r="M1918" t="s">
        <v>444</v>
      </c>
    </row>
    <row r="1919" spans="1:13" hidden="1" x14ac:dyDescent="0.35">
      <c r="A1919" s="45">
        <v>46053</v>
      </c>
      <c r="B1919" t="s">
        <v>367</v>
      </c>
      <c r="C1919" t="s">
        <v>47</v>
      </c>
      <c r="D1919" t="s">
        <v>58</v>
      </c>
      <c r="E1919" t="s">
        <v>58</v>
      </c>
      <c r="F1919" t="s">
        <v>35</v>
      </c>
      <c r="G1919">
        <v>708</v>
      </c>
      <c r="H1919" t="s">
        <v>376</v>
      </c>
      <c r="I1919" t="s">
        <v>422</v>
      </c>
      <c r="J1919" t="s">
        <v>422</v>
      </c>
      <c r="K1919" t="s">
        <v>422</v>
      </c>
      <c r="L1919" t="s">
        <v>422</v>
      </c>
      <c r="M1919" t="s">
        <v>444</v>
      </c>
    </row>
    <row r="1920" spans="1:13" hidden="1" x14ac:dyDescent="0.35">
      <c r="A1920" s="45">
        <v>46053</v>
      </c>
      <c r="B1920" t="s">
        <v>367</v>
      </c>
      <c r="C1920" t="s">
        <v>402</v>
      </c>
      <c r="D1920" t="s">
        <v>58</v>
      </c>
      <c r="E1920" t="s">
        <v>58</v>
      </c>
      <c r="F1920" t="s">
        <v>35</v>
      </c>
      <c r="G1920">
        <v>708</v>
      </c>
      <c r="H1920" t="s">
        <v>376</v>
      </c>
      <c r="I1920" s="38" t="s">
        <v>422</v>
      </c>
      <c r="J1920" s="38" t="s">
        <v>422</v>
      </c>
      <c r="K1920" t="s">
        <v>422</v>
      </c>
      <c r="L1920" s="38" t="s">
        <v>422</v>
      </c>
      <c r="M1920" t="s">
        <v>444</v>
      </c>
    </row>
    <row r="1921" spans="1:13" hidden="1" x14ac:dyDescent="0.35">
      <c r="A1921" s="45">
        <v>46053</v>
      </c>
      <c r="B1921" t="s">
        <v>367</v>
      </c>
      <c r="C1921" t="s">
        <v>26</v>
      </c>
      <c r="D1921" t="s">
        <v>58</v>
      </c>
      <c r="E1921" t="s">
        <v>58</v>
      </c>
      <c r="F1921" t="s">
        <v>35</v>
      </c>
      <c r="G1921">
        <v>708</v>
      </c>
      <c r="H1921" t="s">
        <v>376</v>
      </c>
      <c r="I1921" s="38" t="s">
        <v>422</v>
      </c>
      <c r="J1921" s="38" t="s">
        <v>444</v>
      </c>
      <c r="K1921" t="s">
        <v>422</v>
      </c>
      <c r="L1921" t="s">
        <v>444</v>
      </c>
      <c r="M1921" t="s">
        <v>444</v>
      </c>
    </row>
    <row r="1922" spans="1:13" hidden="1" x14ac:dyDescent="0.35">
      <c r="A1922" s="45">
        <v>46053</v>
      </c>
      <c r="B1922" t="s">
        <v>367</v>
      </c>
      <c r="C1922" t="s">
        <v>42</v>
      </c>
      <c r="D1922" t="s">
        <v>58</v>
      </c>
      <c r="E1922" t="s">
        <v>58</v>
      </c>
      <c r="F1922" t="s">
        <v>35</v>
      </c>
      <c r="G1922">
        <v>708</v>
      </c>
      <c r="H1922" t="s">
        <v>376</v>
      </c>
      <c r="I1922" s="38" t="s">
        <v>620</v>
      </c>
      <c r="J1922" t="s">
        <v>422</v>
      </c>
      <c r="K1922" t="s">
        <v>422</v>
      </c>
      <c r="L1922" t="s">
        <v>422</v>
      </c>
      <c r="M1922" s="37" t="s">
        <v>444</v>
      </c>
    </row>
    <row r="1923" spans="1:13" hidden="1" x14ac:dyDescent="0.35">
      <c r="A1923" s="45">
        <v>46053</v>
      </c>
      <c r="B1923" t="s">
        <v>367</v>
      </c>
      <c r="C1923" t="s">
        <v>18</v>
      </c>
      <c r="D1923" t="s">
        <v>58</v>
      </c>
      <c r="E1923" t="s">
        <v>58</v>
      </c>
      <c r="F1923" t="s">
        <v>35</v>
      </c>
      <c r="G1923">
        <v>708</v>
      </c>
      <c r="H1923" t="s">
        <v>376</v>
      </c>
      <c r="I1923" t="s">
        <v>496</v>
      </c>
      <c r="J1923" t="s">
        <v>445</v>
      </c>
      <c r="K1923" t="s">
        <v>628</v>
      </c>
      <c r="L1923" t="s">
        <v>701</v>
      </c>
      <c r="M1923" t="s">
        <v>444</v>
      </c>
    </row>
    <row r="1924" spans="1:13" hidden="1" x14ac:dyDescent="0.35">
      <c r="A1924" s="45">
        <v>46053</v>
      </c>
      <c r="B1924" t="s">
        <v>367</v>
      </c>
      <c r="C1924" t="s">
        <v>48</v>
      </c>
      <c r="D1924" t="s">
        <v>58</v>
      </c>
      <c r="E1924" t="s">
        <v>58</v>
      </c>
      <c r="F1924" t="s">
        <v>35</v>
      </c>
      <c r="G1924">
        <v>708</v>
      </c>
      <c r="H1924" t="s">
        <v>376</v>
      </c>
      <c r="I1924" t="s">
        <v>641</v>
      </c>
      <c r="J1924" t="s">
        <v>422</v>
      </c>
      <c r="K1924" t="s">
        <v>422</v>
      </c>
      <c r="L1924" t="s">
        <v>422</v>
      </c>
      <c r="M1924" t="s">
        <v>444</v>
      </c>
    </row>
    <row r="1925" spans="1:13" hidden="1" x14ac:dyDescent="0.35">
      <c r="A1925" s="45">
        <v>46053</v>
      </c>
      <c r="B1925" t="s">
        <v>367</v>
      </c>
      <c r="C1925" t="s">
        <v>46</v>
      </c>
      <c r="D1925" t="s">
        <v>58</v>
      </c>
      <c r="E1925" t="s">
        <v>58</v>
      </c>
      <c r="F1925" t="s">
        <v>35</v>
      </c>
      <c r="G1925">
        <v>709</v>
      </c>
      <c r="H1925" t="s">
        <v>80</v>
      </c>
      <c r="I1925" t="s">
        <v>450</v>
      </c>
      <c r="J1925" t="s">
        <v>422</v>
      </c>
      <c r="K1925" t="s">
        <v>444</v>
      </c>
      <c r="L1925" t="s">
        <v>422</v>
      </c>
      <c r="M1925" t="s">
        <v>422</v>
      </c>
    </row>
    <row r="1926" spans="1:13" hidden="1" x14ac:dyDescent="0.35">
      <c r="A1926" s="45">
        <v>46053</v>
      </c>
      <c r="B1926" t="s">
        <v>367</v>
      </c>
      <c r="C1926" t="s">
        <v>47</v>
      </c>
      <c r="D1926" t="s">
        <v>58</v>
      </c>
      <c r="E1926" t="s">
        <v>58</v>
      </c>
      <c r="F1926" t="s">
        <v>35</v>
      </c>
      <c r="G1926">
        <v>709</v>
      </c>
      <c r="H1926" t="s">
        <v>80</v>
      </c>
      <c r="I1926" t="s">
        <v>444</v>
      </c>
      <c r="J1926" t="s">
        <v>444</v>
      </c>
      <c r="K1926" t="s">
        <v>444</v>
      </c>
      <c r="L1926" t="s">
        <v>444</v>
      </c>
      <c r="M1926" t="s">
        <v>444</v>
      </c>
    </row>
    <row r="1927" spans="1:13" hidden="1" x14ac:dyDescent="0.35">
      <c r="A1927" s="45">
        <v>46053</v>
      </c>
      <c r="B1927" t="s">
        <v>367</v>
      </c>
      <c r="C1927" t="s">
        <v>402</v>
      </c>
      <c r="D1927" t="s">
        <v>58</v>
      </c>
      <c r="E1927" t="s">
        <v>58</v>
      </c>
      <c r="F1927" t="s">
        <v>35</v>
      </c>
      <c r="G1927">
        <v>709</v>
      </c>
      <c r="H1927" t="s">
        <v>80</v>
      </c>
      <c r="I1927" s="38" t="s">
        <v>422</v>
      </c>
      <c r="J1927" s="38" t="s">
        <v>422</v>
      </c>
      <c r="K1927" t="s">
        <v>444</v>
      </c>
      <c r="L1927" t="s">
        <v>444</v>
      </c>
      <c r="M1927" s="38" t="s">
        <v>444</v>
      </c>
    </row>
    <row r="1928" spans="1:13" hidden="1" x14ac:dyDescent="0.35">
      <c r="A1928" s="45">
        <v>46053</v>
      </c>
      <c r="B1928" t="s">
        <v>367</v>
      </c>
      <c r="C1928" t="s">
        <v>26</v>
      </c>
      <c r="D1928" t="s">
        <v>58</v>
      </c>
      <c r="E1928" t="s">
        <v>58</v>
      </c>
      <c r="F1928" t="s">
        <v>35</v>
      </c>
      <c r="G1928">
        <v>709</v>
      </c>
      <c r="H1928" t="s">
        <v>80</v>
      </c>
      <c r="I1928" t="s">
        <v>444</v>
      </c>
      <c r="J1928" t="s">
        <v>444</v>
      </c>
      <c r="K1928" t="s">
        <v>444</v>
      </c>
      <c r="L1928" t="s">
        <v>444</v>
      </c>
      <c r="M1928" t="s">
        <v>444</v>
      </c>
    </row>
    <row r="1929" spans="1:13" hidden="1" x14ac:dyDescent="0.35">
      <c r="A1929" s="45">
        <v>46053</v>
      </c>
      <c r="B1929" t="s">
        <v>367</v>
      </c>
      <c r="C1929" t="s">
        <v>42</v>
      </c>
      <c r="D1929" t="s">
        <v>58</v>
      </c>
      <c r="E1929" t="s">
        <v>58</v>
      </c>
      <c r="F1929" t="s">
        <v>35</v>
      </c>
      <c r="G1929">
        <v>709</v>
      </c>
      <c r="H1929" t="s">
        <v>80</v>
      </c>
      <c r="I1929" s="38" t="s">
        <v>444</v>
      </c>
      <c r="J1929" s="38" t="s">
        <v>444</v>
      </c>
      <c r="K1929" s="38" t="s">
        <v>444</v>
      </c>
      <c r="L1929" s="38" t="s">
        <v>444</v>
      </c>
      <c r="M1929" t="s">
        <v>444</v>
      </c>
    </row>
    <row r="1930" spans="1:13" hidden="1" x14ac:dyDescent="0.35">
      <c r="A1930" s="45">
        <v>46053</v>
      </c>
      <c r="B1930" t="s">
        <v>367</v>
      </c>
      <c r="C1930" t="s">
        <v>18</v>
      </c>
      <c r="D1930" t="s">
        <v>58</v>
      </c>
      <c r="E1930" t="s">
        <v>58</v>
      </c>
      <c r="F1930" t="s">
        <v>35</v>
      </c>
      <c r="G1930">
        <v>709</v>
      </c>
      <c r="H1930" t="s">
        <v>80</v>
      </c>
      <c r="I1930" t="s">
        <v>450</v>
      </c>
      <c r="J1930" t="s">
        <v>422</v>
      </c>
      <c r="K1930" t="s">
        <v>444</v>
      </c>
      <c r="L1930" t="s">
        <v>422</v>
      </c>
      <c r="M1930" t="s">
        <v>422</v>
      </c>
    </row>
    <row r="1931" spans="1:13" hidden="1" x14ac:dyDescent="0.35">
      <c r="A1931" s="45">
        <v>46053</v>
      </c>
      <c r="B1931" t="s">
        <v>367</v>
      </c>
      <c r="C1931" t="s">
        <v>48</v>
      </c>
      <c r="D1931" t="s">
        <v>58</v>
      </c>
      <c r="E1931" t="s">
        <v>58</v>
      </c>
      <c r="F1931" t="s">
        <v>35</v>
      </c>
      <c r="G1931">
        <v>709</v>
      </c>
      <c r="H1931" t="s">
        <v>80</v>
      </c>
      <c r="I1931" t="s">
        <v>444</v>
      </c>
      <c r="J1931" t="s">
        <v>444</v>
      </c>
      <c r="K1931" t="s">
        <v>444</v>
      </c>
      <c r="L1931" t="s">
        <v>444</v>
      </c>
      <c r="M1931" t="s">
        <v>444</v>
      </c>
    </row>
    <row r="1932" spans="1:13" hidden="1" x14ac:dyDescent="0.35">
      <c r="A1932" s="45">
        <v>46053</v>
      </c>
      <c r="B1932" t="s">
        <v>367</v>
      </c>
      <c r="C1932" t="s">
        <v>46</v>
      </c>
      <c r="D1932" t="s">
        <v>58</v>
      </c>
      <c r="E1932" t="s">
        <v>58</v>
      </c>
      <c r="F1932" t="s">
        <v>35</v>
      </c>
      <c r="G1932">
        <v>710</v>
      </c>
      <c r="H1932" t="s">
        <v>1408</v>
      </c>
      <c r="I1932" t="s">
        <v>422</v>
      </c>
      <c r="J1932" t="s">
        <v>422</v>
      </c>
      <c r="K1932" t="s">
        <v>422</v>
      </c>
      <c r="L1932" t="s">
        <v>444</v>
      </c>
      <c r="M1932" t="s">
        <v>444</v>
      </c>
    </row>
    <row r="1933" spans="1:13" hidden="1" x14ac:dyDescent="0.35">
      <c r="A1933" s="45">
        <v>46053</v>
      </c>
      <c r="B1933" t="s">
        <v>367</v>
      </c>
      <c r="C1933" t="s">
        <v>47</v>
      </c>
      <c r="D1933" t="s">
        <v>58</v>
      </c>
      <c r="E1933" t="s">
        <v>58</v>
      </c>
      <c r="F1933" t="s">
        <v>35</v>
      </c>
      <c r="G1933">
        <v>710</v>
      </c>
      <c r="H1933" t="s">
        <v>1408</v>
      </c>
      <c r="I1933" t="s">
        <v>444</v>
      </c>
      <c r="J1933" t="s">
        <v>444</v>
      </c>
      <c r="K1933" t="s">
        <v>444</v>
      </c>
      <c r="L1933" t="s">
        <v>444</v>
      </c>
      <c r="M1933" t="s">
        <v>444</v>
      </c>
    </row>
    <row r="1934" spans="1:13" hidden="1" x14ac:dyDescent="0.35">
      <c r="A1934" s="45">
        <v>46053</v>
      </c>
      <c r="B1934" t="s">
        <v>367</v>
      </c>
      <c r="C1934" t="s">
        <v>402</v>
      </c>
      <c r="D1934" t="s">
        <v>58</v>
      </c>
      <c r="E1934" t="s">
        <v>58</v>
      </c>
      <c r="F1934" t="s">
        <v>35</v>
      </c>
      <c r="G1934">
        <v>710</v>
      </c>
      <c r="H1934" t="s">
        <v>1408</v>
      </c>
      <c r="I1934" s="37" t="s">
        <v>444</v>
      </c>
      <c r="J1934" s="38" t="s">
        <v>444</v>
      </c>
      <c r="K1934" s="38" t="s">
        <v>444</v>
      </c>
      <c r="L1934" s="38" t="s">
        <v>444</v>
      </c>
      <c r="M1934" t="s">
        <v>444</v>
      </c>
    </row>
    <row r="1935" spans="1:13" hidden="1" x14ac:dyDescent="0.35">
      <c r="A1935" s="45">
        <v>46053</v>
      </c>
      <c r="B1935" t="s">
        <v>367</v>
      </c>
      <c r="C1935" t="s">
        <v>26</v>
      </c>
      <c r="D1935" t="s">
        <v>58</v>
      </c>
      <c r="E1935" t="s">
        <v>58</v>
      </c>
      <c r="F1935" t="s">
        <v>35</v>
      </c>
      <c r="G1935">
        <v>710</v>
      </c>
      <c r="H1935" t="s">
        <v>1408</v>
      </c>
      <c r="I1935" t="s">
        <v>422</v>
      </c>
      <c r="J1935" t="s">
        <v>444</v>
      </c>
      <c r="K1935" t="s">
        <v>422</v>
      </c>
      <c r="L1935" t="s">
        <v>444</v>
      </c>
      <c r="M1935" t="s">
        <v>444</v>
      </c>
    </row>
    <row r="1936" spans="1:13" hidden="1" x14ac:dyDescent="0.35">
      <c r="A1936" s="45">
        <v>46053</v>
      </c>
      <c r="B1936" t="s">
        <v>367</v>
      </c>
      <c r="C1936" t="s">
        <v>42</v>
      </c>
      <c r="D1936" t="s">
        <v>58</v>
      </c>
      <c r="E1936" t="s">
        <v>58</v>
      </c>
      <c r="F1936" t="s">
        <v>35</v>
      </c>
      <c r="G1936">
        <v>710</v>
      </c>
      <c r="H1936" t="s">
        <v>1408</v>
      </c>
      <c r="I1936" s="38" t="s">
        <v>422</v>
      </c>
      <c r="J1936" s="38" t="s">
        <v>444</v>
      </c>
      <c r="K1936" s="38" t="s">
        <v>444</v>
      </c>
      <c r="L1936" s="37" t="s">
        <v>422</v>
      </c>
      <c r="M1936" t="s">
        <v>444</v>
      </c>
    </row>
    <row r="1937" spans="1:13" hidden="1" x14ac:dyDescent="0.35">
      <c r="A1937" s="45">
        <v>46053</v>
      </c>
      <c r="B1937" t="s">
        <v>367</v>
      </c>
      <c r="C1937" t="s">
        <v>18</v>
      </c>
      <c r="D1937" t="s">
        <v>58</v>
      </c>
      <c r="E1937" t="s">
        <v>58</v>
      </c>
      <c r="F1937" t="s">
        <v>35</v>
      </c>
      <c r="G1937">
        <v>710</v>
      </c>
      <c r="H1937" t="s">
        <v>1408</v>
      </c>
      <c r="I1937" s="38" t="s">
        <v>422</v>
      </c>
      <c r="J1937" s="38" t="s">
        <v>422</v>
      </c>
      <c r="K1937" t="s">
        <v>422</v>
      </c>
      <c r="L1937" t="s">
        <v>422</v>
      </c>
      <c r="M1937" t="s">
        <v>444</v>
      </c>
    </row>
    <row r="1938" spans="1:13" hidden="1" x14ac:dyDescent="0.35">
      <c r="A1938" s="45">
        <v>46053</v>
      </c>
      <c r="B1938" t="s">
        <v>367</v>
      </c>
      <c r="C1938" t="s">
        <v>48</v>
      </c>
      <c r="D1938" t="s">
        <v>58</v>
      </c>
      <c r="E1938" t="s">
        <v>58</v>
      </c>
      <c r="F1938" t="s">
        <v>35</v>
      </c>
      <c r="G1938">
        <v>710</v>
      </c>
      <c r="H1938" t="s">
        <v>1408</v>
      </c>
      <c r="I1938" s="38" t="s">
        <v>444</v>
      </c>
      <c r="J1938" s="38" t="s">
        <v>444</v>
      </c>
      <c r="K1938" t="s">
        <v>444</v>
      </c>
      <c r="L1938" t="s">
        <v>444</v>
      </c>
      <c r="M1938" t="s">
        <v>444</v>
      </c>
    </row>
    <row r="1939" spans="1:13" hidden="1" x14ac:dyDescent="0.35">
      <c r="A1939" s="45">
        <v>46053</v>
      </c>
      <c r="B1939" t="s">
        <v>367</v>
      </c>
      <c r="C1939" t="s">
        <v>46</v>
      </c>
      <c r="D1939" t="s">
        <v>58</v>
      </c>
      <c r="E1939" t="s">
        <v>58</v>
      </c>
      <c r="F1939" t="s">
        <v>35</v>
      </c>
      <c r="G1939">
        <v>711</v>
      </c>
      <c r="H1939" t="s">
        <v>33</v>
      </c>
      <c r="I1939" t="s">
        <v>438</v>
      </c>
      <c r="J1939" t="s">
        <v>439</v>
      </c>
      <c r="K1939" t="s">
        <v>762</v>
      </c>
      <c r="L1939" t="s">
        <v>644</v>
      </c>
      <c r="M1939" t="s">
        <v>444</v>
      </c>
    </row>
    <row r="1940" spans="1:13" hidden="1" x14ac:dyDescent="0.35">
      <c r="A1940" s="45">
        <v>46053</v>
      </c>
      <c r="B1940" t="s">
        <v>367</v>
      </c>
      <c r="C1940" t="s">
        <v>47</v>
      </c>
      <c r="D1940" t="s">
        <v>58</v>
      </c>
      <c r="E1940" t="s">
        <v>58</v>
      </c>
      <c r="F1940" t="s">
        <v>35</v>
      </c>
      <c r="G1940">
        <v>711</v>
      </c>
      <c r="H1940" t="s">
        <v>33</v>
      </c>
      <c r="I1940" s="38" t="s">
        <v>422</v>
      </c>
      <c r="J1940" s="37" t="s">
        <v>422</v>
      </c>
      <c r="K1940" t="s">
        <v>422</v>
      </c>
      <c r="L1940" s="38" t="s">
        <v>422</v>
      </c>
      <c r="M1940" t="s">
        <v>444</v>
      </c>
    </row>
    <row r="1941" spans="1:13" hidden="1" x14ac:dyDescent="0.35">
      <c r="A1941" s="45">
        <v>46053</v>
      </c>
      <c r="B1941" t="s">
        <v>367</v>
      </c>
      <c r="C1941" t="s">
        <v>402</v>
      </c>
      <c r="D1941" t="s">
        <v>58</v>
      </c>
      <c r="E1941" t="s">
        <v>58</v>
      </c>
      <c r="F1941" t="s">
        <v>35</v>
      </c>
      <c r="G1941">
        <v>711</v>
      </c>
      <c r="H1941" t="s">
        <v>33</v>
      </c>
      <c r="I1941" s="38" t="s">
        <v>422</v>
      </c>
      <c r="J1941" s="38" t="s">
        <v>444</v>
      </c>
      <c r="K1941" s="38" t="s">
        <v>422</v>
      </c>
      <c r="L1941" s="38" t="s">
        <v>422</v>
      </c>
      <c r="M1941" t="s">
        <v>444</v>
      </c>
    </row>
    <row r="1942" spans="1:13" hidden="1" x14ac:dyDescent="0.35">
      <c r="A1942" s="45">
        <v>46053</v>
      </c>
      <c r="B1942" t="s">
        <v>367</v>
      </c>
      <c r="C1942" t="s">
        <v>26</v>
      </c>
      <c r="D1942" t="s">
        <v>58</v>
      </c>
      <c r="E1942" t="s">
        <v>58</v>
      </c>
      <c r="F1942" t="s">
        <v>35</v>
      </c>
      <c r="G1942">
        <v>711</v>
      </c>
      <c r="H1942" t="s">
        <v>33</v>
      </c>
      <c r="I1942" s="38" t="s">
        <v>422</v>
      </c>
      <c r="J1942" s="38" t="s">
        <v>444</v>
      </c>
      <c r="K1942" t="s">
        <v>422</v>
      </c>
      <c r="L1942" t="s">
        <v>444</v>
      </c>
      <c r="M1942" t="s">
        <v>444</v>
      </c>
    </row>
    <row r="1943" spans="1:13" hidden="1" x14ac:dyDescent="0.35">
      <c r="A1943" s="45">
        <v>46053</v>
      </c>
      <c r="B1943" t="s">
        <v>367</v>
      </c>
      <c r="C1943" t="s">
        <v>42</v>
      </c>
      <c r="D1943" t="s">
        <v>58</v>
      </c>
      <c r="E1943" t="s">
        <v>58</v>
      </c>
      <c r="F1943" t="s">
        <v>35</v>
      </c>
      <c r="G1943">
        <v>711</v>
      </c>
      <c r="H1943" t="s">
        <v>33</v>
      </c>
      <c r="I1943" t="s">
        <v>438</v>
      </c>
      <c r="J1943" t="s">
        <v>422</v>
      </c>
      <c r="K1943" t="s">
        <v>422</v>
      </c>
      <c r="L1943" t="s">
        <v>422</v>
      </c>
      <c r="M1943" t="s">
        <v>444</v>
      </c>
    </row>
    <row r="1944" spans="1:13" hidden="1" x14ac:dyDescent="0.35">
      <c r="A1944" s="45">
        <v>46053</v>
      </c>
      <c r="B1944" t="s">
        <v>367</v>
      </c>
      <c r="C1944" t="s">
        <v>18</v>
      </c>
      <c r="D1944" t="s">
        <v>58</v>
      </c>
      <c r="E1944" t="s">
        <v>58</v>
      </c>
      <c r="F1944" t="s">
        <v>35</v>
      </c>
      <c r="G1944">
        <v>711</v>
      </c>
      <c r="H1944" t="s">
        <v>33</v>
      </c>
      <c r="I1944" t="s">
        <v>438</v>
      </c>
      <c r="J1944" t="s">
        <v>445</v>
      </c>
      <c r="K1944" t="s">
        <v>564</v>
      </c>
      <c r="L1944" t="s">
        <v>644</v>
      </c>
      <c r="M1944" t="s">
        <v>444</v>
      </c>
    </row>
    <row r="1945" spans="1:13" hidden="1" x14ac:dyDescent="0.35">
      <c r="A1945" s="45">
        <v>46053</v>
      </c>
      <c r="B1945" t="s">
        <v>367</v>
      </c>
      <c r="C1945" t="s">
        <v>48</v>
      </c>
      <c r="D1945" t="s">
        <v>58</v>
      </c>
      <c r="E1945" t="s">
        <v>58</v>
      </c>
      <c r="F1945" t="s">
        <v>35</v>
      </c>
      <c r="G1945">
        <v>711</v>
      </c>
      <c r="H1945" t="s">
        <v>33</v>
      </c>
      <c r="I1945" t="s">
        <v>422</v>
      </c>
      <c r="J1945" t="s">
        <v>444</v>
      </c>
      <c r="K1945" t="s">
        <v>422</v>
      </c>
      <c r="L1945" t="s">
        <v>422</v>
      </c>
      <c r="M1945" t="s">
        <v>444</v>
      </c>
    </row>
    <row r="1946" spans="1:13" hidden="1" x14ac:dyDescent="0.35">
      <c r="A1946" s="45">
        <v>46053</v>
      </c>
      <c r="B1946" t="s">
        <v>367</v>
      </c>
      <c r="C1946" t="s">
        <v>46</v>
      </c>
      <c r="D1946" t="s">
        <v>58</v>
      </c>
      <c r="E1946" t="s">
        <v>58</v>
      </c>
      <c r="F1946" t="s">
        <v>35</v>
      </c>
      <c r="G1946">
        <v>712</v>
      </c>
      <c r="H1946" t="s">
        <v>1409</v>
      </c>
      <c r="I1946" t="s">
        <v>529</v>
      </c>
      <c r="J1946" t="s">
        <v>900</v>
      </c>
      <c r="K1946" t="s">
        <v>422</v>
      </c>
      <c r="L1946" t="s">
        <v>568</v>
      </c>
      <c r="M1946" t="s">
        <v>444</v>
      </c>
    </row>
    <row r="1947" spans="1:13" hidden="1" x14ac:dyDescent="0.35">
      <c r="A1947" s="45">
        <v>46053</v>
      </c>
      <c r="B1947" t="s">
        <v>367</v>
      </c>
      <c r="C1947" t="s">
        <v>47</v>
      </c>
      <c r="D1947" t="s">
        <v>58</v>
      </c>
      <c r="E1947" t="s">
        <v>58</v>
      </c>
      <c r="F1947" t="s">
        <v>35</v>
      </c>
      <c r="G1947">
        <v>712</v>
      </c>
      <c r="H1947" t="s">
        <v>1409</v>
      </c>
      <c r="I1947" t="s">
        <v>422</v>
      </c>
      <c r="J1947" t="s">
        <v>422</v>
      </c>
      <c r="K1947" t="s">
        <v>444</v>
      </c>
      <c r="L1947" t="s">
        <v>444</v>
      </c>
      <c r="M1947" t="s">
        <v>444</v>
      </c>
    </row>
    <row r="1948" spans="1:13" hidden="1" x14ac:dyDescent="0.35">
      <c r="A1948" s="45">
        <v>46053</v>
      </c>
      <c r="B1948" t="s">
        <v>367</v>
      </c>
      <c r="C1948" t="s">
        <v>402</v>
      </c>
      <c r="D1948" t="s">
        <v>58</v>
      </c>
      <c r="E1948" t="s">
        <v>58</v>
      </c>
      <c r="F1948" t="s">
        <v>35</v>
      </c>
      <c r="G1948">
        <v>712</v>
      </c>
      <c r="H1948" t="s">
        <v>1409</v>
      </c>
      <c r="I1948" t="s">
        <v>422</v>
      </c>
      <c r="J1948" t="s">
        <v>422</v>
      </c>
      <c r="K1948" t="s">
        <v>444</v>
      </c>
      <c r="L1948" t="s">
        <v>422</v>
      </c>
      <c r="M1948" t="s">
        <v>444</v>
      </c>
    </row>
    <row r="1949" spans="1:13" hidden="1" x14ac:dyDescent="0.35">
      <c r="A1949" s="45">
        <v>46053</v>
      </c>
      <c r="B1949" t="s">
        <v>367</v>
      </c>
      <c r="C1949" t="s">
        <v>26</v>
      </c>
      <c r="D1949" t="s">
        <v>58</v>
      </c>
      <c r="E1949" t="s">
        <v>58</v>
      </c>
      <c r="F1949" t="s">
        <v>35</v>
      </c>
      <c r="G1949">
        <v>712</v>
      </c>
      <c r="H1949" t="s">
        <v>1409</v>
      </c>
      <c r="I1949" t="s">
        <v>422</v>
      </c>
      <c r="J1949" t="s">
        <v>444</v>
      </c>
      <c r="K1949" t="s">
        <v>422</v>
      </c>
      <c r="L1949" t="s">
        <v>422</v>
      </c>
      <c r="M1949" t="s">
        <v>444</v>
      </c>
    </row>
    <row r="1950" spans="1:13" hidden="1" x14ac:dyDescent="0.35">
      <c r="A1950" s="45">
        <v>46053</v>
      </c>
      <c r="B1950" t="s">
        <v>367</v>
      </c>
      <c r="C1950" t="s">
        <v>42</v>
      </c>
      <c r="D1950" t="s">
        <v>58</v>
      </c>
      <c r="E1950" t="s">
        <v>58</v>
      </c>
      <c r="F1950" t="s">
        <v>35</v>
      </c>
      <c r="G1950">
        <v>712</v>
      </c>
      <c r="H1950" t="s">
        <v>1409</v>
      </c>
      <c r="I1950" s="38" t="s">
        <v>620</v>
      </c>
      <c r="J1950" s="38" t="s">
        <v>497</v>
      </c>
      <c r="K1950" t="s">
        <v>444</v>
      </c>
      <c r="L1950" t="s">
        <v>422</v>
      </c>
      <c r="M1950" t="s">
        <v>444</v>
      </c>
    </row>
    <row r="1951" spans="1:13" hidden="1" x14ac:dyDescent="0.35">
      <c r="A1951" s="45">
        <v>46053</v>
      </c>
      <c r="B1951" t="s">
        <v>367</v>
      </c>
      <c r="C1951" t="s">
        <v>18</v>
      </c>
      <c r="D1951" t="s">
        <v>58</v>
      </c>
      <c r="E1951" t="s">
        <v>58</v>
      </c>
      <c r="F1951" t="s">
        <v>35</v>
      </c>
      <c r="G1951">
        <v>712</v>
      </c>
      <c r="H1951" t="s">
        <v>1409</v>
      </c>
      <c r="I1951" t="s">
        <v>568</v>
      </c>
      <c r="J1951" t="s">
        <v>568</v>
      </c>
      <c r="K1951" t="s">
        <v>422</v>
      </c>
      <c r="L1951" t="s">
        <v>568</v>
      </c>
      <c r="M1951" t="s">
        <v>444</v>
      </c>
    </row>
    <row r="1952" spans="1:13" hidden="1" x14ac:dyDescent="0.35">
      <c r="A1952" s="45">
        <v>46053</v>
      </c>
      <c r="B1952" t="s">
        <v>367</v>
      </c>
      <c r="C1952" t="s">
        <v>48</v>
      </c>
      <c r="D1952" t="s">
        <v>58</v>
      </c>
      <c r="E1952" t="s">
        <v>58</v>
      </c>
      <c r="F1952" t="s">
        <v>35</v>
      </c>
      <c r="G1952">
        <v>712</v>
      </c>
      <c r="H1952" t="s">
        <v>1409</v>
      </c>
      <c r="I1952" t="s">
        <v>858</v>
      </c>
      <c r="J1952" t="s">
        <v>623</v>
      </c>
      <c r="K1952" t="s">
        <v>444</v>
      </c>
      <c r="L1952" t="s">
        <v>422</v>
      </c>
      <c r="M1952" t="s">
        <v>444</v>
      </c>
    </row>
    <row r="1953" spans="1:13" hidden="1" x14ac:dyDescent="0.35">
      <c r="A1953" s="45">
        <v>46053</v>
      </c>
      <c r="B1953" t="s">
        <v>367</v>
      </c>
      <c r="C1953" t="s">
        <v>46</v>
      </c>
      <c r="D1953" t="s">
        <v>58</v>
      </c>
      <c r="E1953" t="s">
        <v>58</v>
      </c>
      <c r="F1953" t="s">
        <v>35</v>
      </c>
      <c r="G1953">
        <v>713</v>
      </c>
      <c r="H1953" t="s">
        <v>26</v>
      </c>
      <c r="I1953" t="s">
        <v>596</v>
      </c>
      <c r="J1953" t="s">
        <v>814</v>
      </c>
      <c r="K1953" t="s">
        <v>444</v>
      </c>
      <c r="L1953" t="s">
        <v>422</v>
      </c>
      <c r="M1953" t="s">
        <v>917</v>
      </c>
    </row>
    <row r="1954" spans="1:13" hidden="1" x14ac:dyDescent="0.35">
      <c r="A1954" s="45">
        <v>46053</v>
      </c>
      <c r="B1954" t="s">
        <v>367</v>
      </c>
      <c r="C1954" t="s">
        <v>47</v>
      </c>
      <c r="D1954" t="s">
        <v>58</v>
      </c>
      <c r="E1954" t="s">
        <v>58</v>
      </c>
      <c r="F1954" t="s">
        <v>35</v>
      </c>
      <c r="G1954">
        <v>713</v>
      </c>
      <c r="H1954" t="s">
        <v>26</v>
      </c>
      <c r="I1954" t="s">
        <v>422</v>
      </c>
      <c r="J1954" t="s">
        <v>422</v>
      </c>
      <c r="K1954" t="s">
        <v>444</v>
      </c>
      <c r="L1954" t="s">
        <v>444</v>
      </c>
      <c r="M1954" t="s">
        <v>444</v>
      </c>
    </row>
    <row r="1955" spans="1:13" hidden="1" x14ac:dyDescent="0.35">
      <c r="A1955" s="45">
        <v>46053</v>
      </c>
      <c r="B1955" t="s">
        <v>367</v>
      </c>
      <c r="C1955" t="s">
        <v>402</v>
      </c>
      <c r="D1955" t="s">
        <v>58</v>
      </c>
      <c r="E1955" t="s">
        <v>58</v>
      </c>
      <c r="F1955" t="s">
        <v>35</v>
      </c>
      <c r="G1955">
        <v>713</v>
      </c>
      <c r="H1955" t="s">
        <v>26</v>
      </c>
      <c r="I1955" s="38" t="s">
        <v>444</v>
      </c>
      <c r="J1955" s="38" t="s">
        <v>444</v>
      </c>
      <c r="K1955" t="s">
        <v>444</v>
      </c>
      <c r="L1955" t="s">
        <v>444</v>
      </c>
      <c r="M1955" t="s">
        <v>444</v>
      </c>
    </row>
    <row r="1956" spans="1:13" hidden="1" x14ac:dyDescent="0.35">
      <c r="A1956" s="45">
        <v>46053</v>
      </c>
      <c r="B1956" t="s">
        <v>367</v>
      </c>
      <c r="C1956" t="s">
        <v>26</v>
      </c>
      <c r="D1956" t="s">
        <v>58</v>
      </c>
      <c r="E1956" t="s">
        <v>58</v>
      </c>
      <c r="F1956" t="s">
        <v>35</v>
      </c>
      <c r="G1956">
        <v>713</v>
      </c>
      <c r="H1956" t="s">
        <v>26</v>
      </c>
      <c r="I1956" t="s">
        <v>422</v>
      </c>
      <c r="J1956" t="s">
        <v>422</v>
      </c>
      <c r="K1956" t="s">
        <v>444</v>
      </c>
      <c r="L1956" t="s">
        <v>444</v>
      </c>
      <c r="M1956" t="s">
        <v>422</v>
      </c>
    </row>
    <row r="1957" spans="1:13" hidden="1" x14ac:dyDescent="0.35">
      <c r="A1957" s="45">
        <v>46053</v>
      </c>
      <c r="B1957" t="s">
        <v>367</v>
      </c>
      <c r="C1957" t="s">
        <v>42</v>
      </c>
      <c r="D1957" t="s">
        <v>58</v>
      </c>
      <c r="E1957" t="s">
        <v>58</v>
      </c>
      <c r="F1957" t="s">
        <v>35</v>
      </c>
      <c r="G1957">
        <v>713</v>
      </c>
      <c r="H1957" t="s">
        <v>26</v>
      </c>
      <c r="I1957" s="38" t="s">
        <v>422</v>
      </c>
      <c r="J1957" s="38" t="s">
        <v>422</v>
      </c>
      <c r="K1957" s="38" t="s">
        <v>444</v>
      </c>
      <c r="L1957" s="38" t="s">
        <v>444</v>
      </c>
      <c r="M1957" t="s">
        <v>422</v>
      </c>
    </row>
    <row r="1958" spans="1:13" hidden="1" x14ac:dyDescent="0.35">
      <c r="A1958" s="45">
        <v>46053</v>
      </c>
      <c r="B1958" t="s">
        <v>367</v>
      </c>
      <c r="C1958" t="s">
        <v>18</v>
      </c>
      <c r="D1958" t="s">
        <v>58</v>
      </c>
      <c r="E1958" t="s">
        <v>58</v>
      </c>
      <c r="F1958" t="s">
        <v>35</v>
      </c>
      <c r="G1958">
        <v>713</v>
      </c>
      <c r="H1958" t="s">
        <v>26</v>
      </c>
      <c r="I1958" s="38" t="s">
        <v>596</v>
      </c>
      <c r="J1958" s="38" t="s">
        <v>643</v>
      </c>
      <c r="K1958" t="s">
        <v>444</v>
      </c>
      <c r="L1958" s="38" t="s">
        <v>422</v>
      </c>
      <c r="M1958" t="s">
        <v>697</v>
      </c>
    </row>
    <row r="1959" spans="1:13" hidden="1" x14ac:dyDescent="0.35">
      <c r="A1959" s="45">
        <v>46053</v>
      </c>
      <c r="B1959" t="s">
        <v>367</v>
      </c>
      <c r="C1959" t="s">
        <v>48</v>
      </c>
      <c r="D1959" t="s">
        <v>58</v>
      </c>
      <c r="E1959" t="s">
        <v>58</v>
      </c>
      <c r="F1959" t="s">
        <v>35</v>
      </c>
      <c r="G1959">
        <v>713</v>
      </c>
      <c r="H1959" t="s">
        <v>26</v>
      </c>
      <c r="I1959" s="38" t="s">
        <v>444</v>
      </c>
      <c r="J1959" s="38" t="s">
        <v>444</v>
      </c>
      <c r="K1959" t="s">
        <v>444</v>
      </c>
      <c r="L1959" t="s">
        <v>444</v>
      </c>
      <c r="M1959" t="s">
        <v>444</v>
      </c>
    </row>
    <row r="1960" spans="1:13" hidden="1" x14ac:dyDescent="0.35">
      <c r="A1960" s="45">
        <v>46053</v>
      </c>
      <c r="B1960" t="s">
        <v>367</v>
      </c>
      <c r="C1960" t="s">
        <v>46</v>
      </c>
      <c r="D1960" t="s">
        <v>58</v>
      </c>
      <c r="E1960" t="s">
        <v>58</v>
      </c>
      <c r="F1960" t="s">
        <v>35</v>
      </c>
      <c r="G1960">
        <v>714</v>
      </c>
      <c r="H1960" t="s">
        <v>1410</v>
      </c>
      <c r="I1960" t="s">
        <v>443</v>
      </c>
      <c r="J1960" t="s">
        <v>439</v>
      </c>
      <c r="K1960" t="s">
        <v>1142</v>
      </c>
      <c r="L1960" t="s">
        <v>452</v>
      </c>
      <c r="M1960" t="s">
        <v>444</v>
      </c>
    </row>
    <row r="1961" spans="1:13" hidden="1" x14ac:dyDescent="0.35">
      <c r="A1961" s="45">
        <v>46053</v>
      </c>
      <c r="B1961" t="s">
        <v>367</v>
      </c>
      <c r="C1961" t="s">
        <v>47</v>
      </c>
      <c r="D1961" t="s">
        <v>58</v>
      </c>
      <c r="E1961" t="s">
        <v>58</v>
      </c>
      <c r="F1961" t="s">
        <v>35</v>
      </c>
      <c r="G1961">
        <v>714</v>
      </c>
      <c r="H1961" t="s">
        <v>1410</v>
      </c>
      <c r="I1961" s="38" t="s">
        <v>422</v>
      </c>
      <c r="J1961" s="38" t="s">
        <v>422</v>
      </c>
      <c r="K1961" s="38" t="s">
        <v>444</v>
      </c>
      <c r="L1961" s="38" t="s">
        <v>444</v>
      </c>
      <c r="M1961" t="s">
        <v>444</v>
      </c>
    </row>
    <row r="1962" spans="1:13" hidden="1" x14ac:dyDescent="0.35">
      <c r="A1962" s="45">
        <v>46053</v>
      </c>
      <c r="B1962" t="s">
        <v>367</v>
      </c>
      <c r="C1962" t="s">
        <v>402</v>
      </c>
      <c r="D1962" t="s">
        <v>58</v>
      </c>
      <c r="E1962" t="s">
        <v>58</v>
      </c>
      <c r="F1962" t="s">
        <v>35</v>
      </c>
      <c r="G1962">
        <v>714</v>
      </c>
      <c r="H1962" t="s">
        <v>1410</v>
      </c>
      <c r="I1962" s="38" t="s">
        <v>422</v>
      </c>
      <c r="J1962" s="38" t="s">
        <v>422</v>
      </c>
      <c r="K1962" s="38" t="s">
        <v>444</v>
      </c>
      <c r="L1962" s="38" t="s">
        <v>422</v>
      </c>
      <c r="M1962" t="s">
        <v>444</v>
      </c>
    </row>
    <row r="1963" spans="1:13" hidden="1" x14ac:dyDescent="0.35">
      <c r="A1963" s="45">
        <v>46053</v>
      </c>
      <c r="B1963" t="s">
        <v>367</v>
      </c>
      <c r="C1963" t="s">
        <v>26</v>
      </c>
      <c r="D1963" t="s">
        <v>58</v>
      </c>
      <c r="E1963" t="s">
        <v>58</v>
      </c>
      <c r="F1963" t="s">
        <v>35</v>
      </c>
      <c r="G1963">
        <v>714</v>
      </c>
      <c r="H1963" t="s">
        <v>1410</v>
      </c>
      <c r="I1963" s="38" t="s">
        <v>422</v>
      </c>
      <c r="J1963" s="38" t="s">
        <v>444</v>
      </c>
      <c r="K1963" s="38" t="s">
        <v>422</v>
      </c>
      <c r="L1963" s="38" t="s">
        <v>444</v>
      </c>
      <c r="M1963" t="s">
        <v>444</v>
      </c>
    </row>
    <row r="1964" spans="1:13" hidden="1" x14ac:dyDescent="0.35">
      <c r="A1964" s="45">
        <v>46053</v>
      </c>
      <c r="B1964" t="s">
        <v>367</v>
      </c>
      <c r="C1964" t="s">
        <v>42</v>
      </c>
      <c r="D1964" t="s">
        <v>58</v>
      </c>
      <c r="E1964" t="s">
        <v>58</v>
      </c>
      <c r="F1964" t="s">
        <v>35</v>
      </c>
      <c r="G1964">
        <v>714</v>
      </c>
      <c r="H1964" t="s">
        <v>1410</v>
      </c>
      <c r="I1964" s="38" t="s">
        <v>422</v>
      </c>
      <c r="J1964" s="38" t="s">
        <v>444</v>
      </c>
      <c r="K1964" s="38" t="s">
        <v>444</v>
      </c>
      <c r="L1964" s="37" t="s">
        <v>422</v>
      </c>
      <c r="M1964" s="38" t="s">
        <v>444</v>
      </c>
    </row>
    <row r="1965" spans="1:13" hidden="1" x14ac:dyDescent="0.35">
      <c r="A1965" s="45">
        <v>46053</v>
      </c>
      <c r="B1965" t="s">
        <v>367</v>
      </c>
      <c r="C1965" t="s">
        <v>18</v>
      </c>
      <c r="D1965" t="s">
        <v>58</v>
      </c>
      <c r="E1965" t="s">
        <v>58</v>
      </c>
      <c r="F1965" t="s">
        <v>35</v>
      </c>
      <c r="G1965">
        <v>714</v>
      </c>
      <c r="H1965" t="s">
        <v>1410</v>
      </c>
      <c r="I1965" s="38" t="s">
        <v>438</v>
      </c>
      <c r="J1965" s="38" t="s">
        <v>445</v>
      </c>
      <c r="K1965" t="s">
        <v>700</v>
      </c>
      <c r="L1965" s="37" t="s">
        <v>447</v>
      </c>
      <c r="M1965" t="s">
        <v>444</v>
      </c>
    </row>
    <row r="1966" spans="1:13" hidden="1" x14ac:dyDescent="0.35">
      <c r="A1966" s="45">
        <v>46053</v>
      </c>
      <c r="B1966" t="s">
        <v>367</v>
      </c>
      <c r="C1966" t="s">
        <v>48</v>
      </c>
      <c r="D1966" t="s">
        <v>58</v>
      </c>
      <c r="E1966" t="s">
        <v>58</v>
      </c>
      <c r="F1966" t="s">
        <v>35</v>
      </c>
      <c r="G1966">
        <v>714</v>
      </c>
      <c r="H1966" t="s">
        <v>1410</v>
      </c>
      <c r="I1966" s="37" t="s">
        <v>422</v>
      </c>
      <c r="J1966" s="38" t="s">
        <v>422</v>
      </c>
      <c r="K1966" t="s">
        <v>444</v>
      </c>
      <c r="L1966" t="s">
        <v>422</v>
      </c>
      <c r="M1966" t="s">
        <v>444</v>
      </c>
    </row>
    <row r="1967" spans="1:13" hidden="1" x14ac:dyDescent="0.35">
      <c r="A1967" s="45">
        <v>46053</v>
      </c>
      <c r="B1967" t="s">
        <v>367</v>
      </c>
      <c r="C1967" t="s">
        <v>46</v>
      </c>
      <c r="D1967" t="s">
        <v>58</v>
      </c>
      <c r="E1967" t="s">
        <v>58</v>
      </c>
      <c r="F1967" t="s">
        <v>35</v>
      </c>
      <c r="G1967">
        <v>715</v>
      </c>
      <c r="H1967" t="s">
        <v>1411</v>
      </c>
      <c r="I1967" t="s">
        <v>1095</v>
      </c>
      <c r="J1967" t="s">
        <v>841</v>
      </c>
      <c r="K1967" t="s">
        <v>727</v>
      </c>
      <c r="L1967" t="s">
        <v>761</v>
      </c>
      <c r="M1967" t="s">
        <v>422</v>
      </c>
    </row>
    <row r="1968" spans="1:13" hidden="1" x14ac:dyDescent="0.35">
      <c r="A1968" s="45">
        <v>46053</v>
      </c>
      <c r="B1968" t="s">
        <v>367</v>
      </c>
      <c r="C1968" t="s">
        <v>47</v>
      </c>
      <c r="D1968" t="s">
        <v>58</v>
      </c>
      <c r="E1968" t="s">
        <v>58</v>
      </c>
      <c r="F1968" t="s">
        <v>35</v>
      </c>
      <c r="G1968">
        <v>715</v>
      </c>
      <c r="H1968" t="s">
        <v>1411</v>
      </c>
      <c r="I1968" s="38" t="s">
        <v>628</v>
      </c>
      <c r="J1968" s="37" t="s">
        <v>699</v>
      </c>
      <c r="K1968" s="38" t="s">
        <v>444</v>
      </c>
      <c r="L1968" s="38" t="s">
        <v>422</v>
      </c>
      <c r="M1968" t="s">
        <v>444</v>
      </c>
    </row>
    <row r="1969" spans="1:13" hidden="1" x14ac:dyDescent="0.35">
      <c r="A1969" s="45">
        <v>46053</v>
      </c>
      <c r="B1969" t="s">
        <v>367</v>
      </c>
      <c r="C1969" t="s">
        <v>402</v>
      </c>
      <c r="D1969" t="s">
        <v>58</v>
      </c>
      <c r="E1969" t="s">
        <v>58</v>
      </c>
      <c r="F1969" t="s">
        <v>35</v>
      </c>
      <c r="G1969">
        <v>715</v>
      </c>
      <c r="H1969" t="s">
        <v>1411</v>
      </c>
      <c r="I1969" s="38" t="s">
        <v>857</v>
      </c>
      <c r="J1969" s="38" t="s">
        <v>422</v>
      </c>
      <c r="K1969" s="38" t="s">
        <v>444</v>
      </c>
      <c r="L1969" s="38" t="s">
        <v>422</v>
      </c>
      <c r="M1969" s="38" t="s">
        <v>444</v>
      </c>
    </row>
    <row r="1970" spans="1:13" hidden="1" x14ac:dyDescent="0.35">
      <c r="A1970" s="45">
        <v>46053</v>
      </c>
      <c r="B1970" t="s">
        <v>367</v>
      </c>
      <c r="C1970" t="s">
        <v>26</v>
      </c>
      <c r="D1970" t="s">
        <v>58</v>
      </c>
      <c r="E1970" t="s">
        <v>58</v>
      </c>
      <c r="F1970" t="s">
        <v>35</v>
      </c>
      <c r="G1970">
        <v>715</v>
      </c>
      <c r="H1970" t="s">
        <v>1411</v>
      </c>
      <c r="I1970" s="38" t="s">
        <v>422</v>
      </c>
      <c r="J1970" s="37" t="s">
        <v>422</v>
      </c>
      <c r="K1970" t="s">
        <v>422</v>
      </c>
      <c r="L1970" s="37" t="s">
        <v>422</v>
      </c>
      <c r="M1970" t="s">
        <v>444</v>
      </c>
    </row>
    <row r="1971" spans="1:13" hidden="1" x14ac:dyDescent="0.35">
      <c r="A1971" s="45">
        <v>46053</v>
      </c>
      <c r="B1971" t="s">
        <v>367</v>
      </c>
      <c r="C1971" t="s">
        <v>42</v>
      </c>
      <c r="D1971" t="s">
        <v>58</v>
      </c>
      <c r="E1971" t="s">
        <v>58</v>
      </c>
      <c r="F1971" t="s">
        <v>35</v>
      </c>
      <c r="G1971">
        <v>715</v>
      </c>
      <c r="H1971" t="s">
        <v>1411</v>
      </c>
      <c r="I1971" s="38" t="s">
        <v>794</v>
      </c>
      <c r="J1971" s="38" t="s">
        <v>639</v>
      </c>
      <c r="K1971" s="38" t="s">
        <v>444</v>
      </c>
      <c r="L1971" s="38" t="s">
        <v>630</v>
      </c>
      <c r="M1971" s="38" t="s">
        <v>444</v>
      </c>
    </row>
    <row r="1972" spans="1:13" hidden="1" x14ac:dyDescent="0.35">
      <c r="A1972" s="45">
        <v>46053</v>
      </c>
      <c r="B1972" t="s">
        <v>367</v>
      </c>
      <c r="C1972" t="s">
        <v>18</v>
      </c>
      <c r="D1972" t="s">
        <v>58</v>
      </c>
      <c r="E1972" t="s">
        <v>58</v>
      </c>
      <c r="F1972" t="s">
        <v>35</v>
      </c>
      <c r="G1972">
        <v>715</v>
      </c>
      <c r="H1972" t="s">
        <v>1411</v>
      </c>
      <c r="I1972" s="38" t="s">
        <v>841</v>
      </c>
      <c r="J1972" s="38" t="s">
        <v>765</v>
      </c>
      <c r="K1972" t="s">
        <v>694</v>
      </c>
      <c r="L1972" s="38" t="s">
        <v>1131</v>
      </c>
      <c r="M1972" t="s">
        <v>422</v>
      </c>
    </row>
    <row r="1973" spans="1:13" hidden="1" x14ac:dyDescent="0.35">
      <c r="A1973" s="45">
        <v>46053</v>
      </c>
      <c r="B1973" t="s">
        <v>367</v>
      </c>
      <c r="C1973" t="s">
        <v>48</v>
      </c>
      <c r="D1973" t="s">
        <v>58</v>
      </c>
      <c r="E1973" t="s">
        <v>58</v>
      </c>
      <c r="F1973" t="s">
        <v>35</v>
      </c>
      <c r="G1973">
        <v>715</v>
      </c>
      <c r="H1973" t="s">
        <v>1411</v>
      </c>
      <c r="I1973" s="38" t="s">
        <v>904</v>
      </c>
      <c r="J1973" s="38" t="s">
        <v>1131</v>
      </c>
      <c r="K1973" t="s">
        <v>422</v>
      </c>
      <c r="L1973" t="s">
        <v>422</v>
      </c>
      <c r="M1973" t="s">
        <v>422</v>
      </c>
    </row>
    <row r="1974" spans="1:13" hidden="1" x14ac:dyDescent="0.35">
      <c r="A1974" s="45">
        <v>46053</v>
      </c>
      <c r="B1974" t="s">
        <v>367</v>
      </c>
      <c r="C1974" t="s">
        <v>46</v>
      </c>
      <c r="D1974" t="s">
        <v>58</v>
      </c>
      <c r="E1974" t="s">
        <v>58</v>
      </c>
      <c r="F1974" t="s">
        <v>35</v>
      </c>
      <c r="G1974">
        <v>999</v>
      </c>
      <c r="H1974" t="s">
        <v>27</v>
      </c>
      <c r="I1974" s="38" t="s">
        <v>1449</v>
      </c>
      <c r="J1974" s="38" t="s">
        <v>498</v>
      </c>
      <c r="K1974" t="s">
        <v>1450</v>
      </c>
      <c r="L1974" t="s">
        <v>1451</v>
      </c>
      <c r="M1974" t="s">
        <v>602</v>
      </c>
    </row>
    <row r="1975" spans="1:13" hidden="1" x14ac:dyDescent="0.35">
      <c r="A1975" s="45">
        <v>46053</v>
      </c>
      <c r="B1975" t="s">
        <v>367</v>
      </c>
      <c r="C1975" t="s">
        <v>47</v>
      </c>
      <c r="D1975" t="s">
        <v>58</v>
      </c>
      <c r="E1975" t="s">
        <v>58</v>
      </c>
      <c r="F1975" t="s">
        <v>35</v>
      </c>
      <c r="G1975">
        <v>999</v>
      </c>
      <c r="H1975" t="s">
        <v>27</v>
      </c>
      <c r="I1975" s="37" t="s">
        <v>1452</v>
      </c>
      <c r="J1975" s="38" t="s">
        <v>588</v>
      </c>
      <c r="K1975" s="38" t="s">
        <v>511</v>
      </c>
      <c r="L1975" s="38" t="s">
        <v>1114</v>
      </c>
      <c r="M1975" s="38" t="s">
        <v>422</v>
      </c>
    </row>
    <row r="1976" spans="1:13" hidden="1" x14ac:dyDescent="0.35">
      <c r="A1976" s="45">
        <v>46053</v>
      </c>
      <c r="B1976" t="s">
        <v>367</v>
      </c>
      <c r="C1976" t="s">
        <v>402</v>
      </c>
      <c r="D1976" t="s">
        <v>58</v>
      </c>
      <c r="E1976" t="s">
        <v>58</v>
      </c>
      <c r="F1976" t="s">
        <v>35</v>
      </c>
      <c r="G1976">
        <v>999</v>
      </c>
      <c r="H1976" t="s">
        <v>27</v>
      </c>
      <c r="I1976" s="38" t="s">
        <v>1453</v>
      </c>
      <c r="J1976" s="38" t="s">
        <v>579</v>
      </c>
      <c r="K1976" s="38" t="s">
        <v>780</v>
      </c>
      <c r="L1976" s="38" t="s">
        <v>507</v>
      </c>
      <c r="M1976" s="38" t="s">
        <v>444</v>
      </c>
    </row>
    <row r="1977" spans="1:13" hidden="1" x14ac:dyDescent="0.35">
      <c r="A1977" s="45">
        <v>46053</v>
      </c>
      <c r="B1977" t="s">
        <v>367</v>
      </c>
      <c r="C1977" t="s">
        <v>26</v>
      </c>
      <c r="D1977" t="s">
        <v>58</v>
      </c>
      <c r="E1977" t="s">
        <v>58</v>
      </c>
      <c r="F1977" t="s">
        <v>35</v>
      </c>
      <c r="G1977">
        <v>999</v>
      </c>
      <c r="H1977" t="s">
        <v>27</v>
      </c>
      <c r="I1977" s="38" t="s">
        <v>779</v>
      </c>
      <c r="J1977" s="37" t="s">
        <v>473</v>
      </c>
      <c r="K1977" t="s">
        <v>472</v>
      </c>
      <c r="L1977" s="38" t="s">
        <v>472</v>
      </c>
      <c r="M1977" t="s">
        <v>422</v>
      </c>
    </row>
    <row r="1978" spans="1:13" hidden="1" x14ac:dyDescent="0.35">
      <c r="A1978" s="45">
        <v>46053</v>
      </c>
      <c r="B1978" t="s">
        <v>367</v>
      </c>
      <c r="C1978" t="s">
        <v>42</v>
      </c>
      <c r="D1978" t="s">
        <v>58</v>
      </c>
      <c r="E1978" t="s">
        <v>58</v>
      </c>
      <c r="F1978" t="s">
        <v>35</v>
      </c>
      <c r="G1978">
        <v>999</v>
      </c>
      <c r="H1978" t="s">
        <v>27</v>
      </c>
      <c r="I1978" s="38" t="s">
        <v>1454</v>
      </c>
      <c r="J1978" s="38" t="s">
        <v>1455</v>
      </c>
      <c r="K1978" s="38" t="s">
        <v>511</v>
      </c>
      <c r="L1978" s="38" t="s">
        <v>997</v>
      </c>
      <c r="M1978" t="s">
        <v>422</v>
      </c>
    </row>
    <row r="1979" spans="1:13" hidden="1" x14ac:dyDescent="0.35">
      <c r="A1979" s="45">
        <v>46053</v>
      </c>
      <c r="B1979" t="s">
        <v>367</v>
      </c>
      <c r="C1979" t="s">
        <v>18</v>
      </c>
      <c r="D1979" t="s">
        <v>58</v>
      </c>
      <c r="E1979" t="s">
        <v>58</v>
      </c>
      <c r="F1979" t="s">
        <v>35</v>
      </c>
      <c r="G1979">
        <v>999</v>
      </c>
      <c r="H1979" t="s">
        <v>27</v>
      </c>
      <c r="I1979" s="38" t="s">
        <v>1456</v>
      </c>
      <c r="J1979" s="38" t="s">
        <v>1457</v>
      </c>
      <c r="K1979" t="s">
        <v>1458</v>
      </c>
      <c r="L1979" s="38" t="s">
        <v>1459</v>
      </c>
      <c r="M1979" t="s">
        <v>1460</v>
      </c>
    </row>
    <row r="1980" spans="1:13" hidden="1" x14ac:dyDescent="0.35">
      <c r="A1980" s="45">
        <v>46053</v>
      </c>
      <c r="B1980" t="s">
        <v>367</v>
      </c>
      <c r="C1980" t="s">
        <v>48</v>
      </c>
      <c r="D1980" t="s">
        <v>58</v>
      </c>
      <c r="E1980" t="s">
        <v>58</v>
      </c>
      <c r="F1980" t="s">
        <v>35</v>
      </c>
      <c r="G1980">
        <v>999</v>
      </c>
      <c r="H1980" t="s">
        <v>27</v>
      </c>
      <c r="I1980" t="s">
        <v>1461</v>
      </c>
      <c r="J1980" t="s">
        <v>1462</v>
      </c>
      <c r="K1980" t="s">
        <v>511</v>
      </c>
      <c r="L1980" t="s">
        <v>586</v>
      </c>
      <c r="M1980" t="s">
        <v>422</v>
      </c>
    </row>
    <row r="1981" spans="1:13" hidden="1" x14ac:dyDescent="0.35">
      <c r="A1981" s="45">
        <v>46053</v>
      </c>
      <c r="B1981" t="s">
        <v>367</v>
      </c>
      <c r="C1981" t="s">
        <v>46</v>
      </c>
      <c r="D1981" t="s">
        <v>58</v>
      </c>
      <c r="E1981" t="s">
        <v>58</v>
      </c>
      <c r="F1981" t="s">
        <v>29</v>
      </c>
      <c r="G1981">
        <v>701</v>
      </c>
      <c r="H1981" t="s">
        <v>1387</v>
      </c>
      <c r="I1981" t="s">
        <v>814</v>
      </c>
      <c r="J1981" t="s">
        <v>814</v>
      </c>
      <c r="K1981" t="s">
        <v>422</v>
      </c>
      <c r="L1981" t="s">
        <v>422</v>
      </c>
      <c r="M1981" t="s">
        <v>444</v>
      </c>
    </row>
    <row r="1982" spans="1:13" hidden="1" x14ac:dyDescent="0.35">
      <c r="A1982" s="45">
        <v>46053</v>
      </c>
      <c r="B1982" t="s">
        <v>367</v>
      </c>
      <c r="C1982" t="s">
        <v>47</v>
      </c>
      <c r="D1982" t="s">
        <v>58</v>
      </c>
      <c r="E1982" t="s">
        <v>58</v>
      </c>
      <c r="F1982" t="s">
        <v>29</v>
      </c>
      <c r="G1982">
        <v>701</v>
      </c>
      <c r="H1982" t="s">
        <v>1387</v>
      </c>
      <c r="I1982" s="37" t="s">
        <v>422</v>
      </c>
      <c r="J1982" s="38" t="s">
        <v>422</v>
      </c>
      <c r="K1982" s="38" t="s">
        <v>444</v>
      </c>
      <c r="L1982" s="38" t="s">
        <v>444</v>
      </c>
      <c r="M1982" t="s">
        <v>444</v>
      </c>
    </row>
    <row r="1983" spans="1:13" hidden="1" x14ac:dyDescent="0.35">
      <c r="A1983" s="45">
        <v>46053</v>
      </c>
      <c r="B1983" t="s">
        <v>367</v>
      </c>
      <c r="C1983" t="s">
        <v>402</v>
      </c>
      <c r="D1983" t="s">
        <v>58</v>
      </c>
      <c r="E1983" t="s">
        <v>58</v>
      </c>
      <c r="F1983" t="s">
        <v>29</v>
      </c>
      <c r="G1983">
        <v>701</v>
      </c>
      <c r="H1983" t="s">
        <v>1387</v>
      </c>
      <c r="I1983" s="37" t="s">
        <v>444</v>
      </c>
      <c r="J1983" s="38" t="s">
        <v>444</v>
      </c>
      <c r="K1983" s="38" t="s">
        <v>444</v>
      </c>
      <c r="L1983" s="38" t="s">
        <v>444</v>
      </c>
      <c r="M1983" t="s">
        <v>444</v>
      </c>
    </row>
    <row r="1984" spans="1:13" hidden="1" x14ac:dyDescent="0.35">
      <c r="A1984" s="45">
        <v>46053</v>
      </c>
      <c r="B1984" t="s">
        <v>367</v>
      </c>
      <c r="C1984" t="s">
        <v>26</v>
      </c>
      <c r="D1984" t="s">
        <v>58</v>
      </c>
      <c r="E1984" t="s">
        <v>58</v>
      </c>
      <c r="F1984" t="s">
        <v>29</v>
      </c>
      <c r="G1984">
        <v>701</v>
      </c>
      <c r="H1984" t="s">
        <v>1387</v>
      </c>
      <c r="I1984" s="38" t="s">
        <v>422</v>
      </c>
      <c r="J1984" s="38" t="s">
        <v>444</v>
      </c>
      <c r="K1984" s="38" t="s">
        <v>444</v>
      </c>
      <c r="L1984" s="38" t="s">
        <v>422</v>
      </c>
      <c r="M1984" t="s">
        <v>444</v>
      </c>
    </row>
    <row r="1985" spans="1:13" hidden="1" x14ac:dyDescent="0.35">
      <c r="A1985" s="45">
        <v>46053</v>
      </c>
      <c r="B1985" t="s">
        <v>367</v>
      </c>
      <c r="C1985" t="s">
        <v>42</v>
      </c>
      <c r="D1985" t="s">
        <v>58</v>
      </c>
      <c r="E1985" t="s">
        <v>58</v>
      </c>
      <c r="F1985" t="s">
        <v>29</v>
      </c>
      <c r="G1985">
        <v>701</v>
      </c>
      <c r="H1985" t="s">
        <v>1387</v>
      </c>
      <c r="I1985" s="38" t="s">
        <v>422</v>
      </c>
      <c r="J1985" s="38" t="s">
        <v>422</v>
      </c>
      <c r="K1985" s="38" t="s">
        <v>444</v>
      </c>
      <c r="L1985" s="38" t="s">
        <v>444</v>
      </c>
      <c r="M1985" t="s">
        <v>444</v>
      </c>
    </row>
    <row r="1986" spans="1:13" hidden="1" x14ac:dyDescent="0.35">
      <c r="A1986" s="45">
        <v>46053</v>
      </c>
      <c r="B1986" t="s">
        <v>367</v>
      </c>
      <c r="C1986" t="s">
        <v>18</v>
      </c>
      <c r="D1986" t="s">
        <v>58</v>
      </c>
      <c r="E1986" t="s">
        <v>58</v>
      </c>
      <c r="F1986" t="s">
        <v>29</v>
      </c>
      <c r="G1986">
        <v>701</v>
      </c>
      <c r="H1986" t="s">
        <v>1387</v>
      </c>
      <c r="I1986" t="s">
        <v>814</v>
      </c>
      <c r="J1986" t="s">
        <v>814</v>
      </c>
      <c r="K1986" t="s">
        <v>422</v>
      </c>
      <c r="L1986" t="s">
        <v>422</v>
      </c>
      <c r="M1986" t="s">
        <v>444</v>
      </c>
    </row>
    <row r="1987" spans="1:13" hidden="1" x14ac:dyDescent="0.35">
      <c r="A1987" s="45">
        <v>46053</v>
      </c>
      <c r="B1987" t="s">
        <v>367</v>
      </c>
      <c r="C1987" t="s">
        <v>48</v>
      </c>
      <c r="D1987" t="s">
        <v>58</v>
      </c>
      <c r="E1987" t="s">
        <v>58</v>
      </c>
      <c r="F1987" t="s">
        <v>29</v>
      </c>
      <c r="G1987">
        <v>701</v>
      </c>
      <c r="H1987" t="s">
        <v>1387</v>
      </c>
      <c r="I1987" t="s">
        <v>444</v>
      </c>
      <c r="J1987" t="s">
        <v>444</v>
      </c>
      <c r="K1987" t="s">
        <v>444</v>
      </c>
      <c r="L1987" t="s">
        <v>444</v>
      </c>
      <c r="M1987" t="s">
        <v>444</v>
      </c>
    </row>
    <row r="1988" spans="1:13" hidden="1" x14ac:dyDescent="0.35">
      <c r="A1988" s="45">
        <v>46053</v>
      </c>
      <c r="B1988" t="s">
        <v>367</v>
      </c>
      <c r="C1988" t="s">
        <v>46</v>
      </c>
      <c r="D1988" t="s">
        <v>58</v>
      </c>
      <c r="E1988" t="s">
        <v>58</v>
      </c>
      <c r="F1988" t="s">
        <v>29</v>
      </c>
      <c r="G1988">
        <v>702</v>
      </c>
      <c r="H1988" t="s">
        <v>1388</v>
      </c>
      <c r="I1988" t="s">
        <v>830</v>
      </c>
      <c r="J1988" t="s">
        <v>830</v>
      </c>
      <c r="K1988" t="s">
        <v>880</v>
      </c>
      <c r="L1988" t="s">
        <v>728</v>
      </c>
      <c r="M1988" t="s">
        <v>422</v>
      </c>
    </row>
    <row r="1989" spans="1:13" hidden="1" x14ac:dyDescent="0.35">
      <c r="A1989" s="45">
        <v>46053</v>
      </c>
      <c r="B1989" t="s">
        <v>367</v>
      </c>
      <c r="C1989" t="s">
        <v>47</v>
      </c>
      <c r="D1989" t="s">
        <v>58</v>
      </c>
      <c r="E1989" t="s">
        <v>58</v>
      </c>
      <c r="F1989" t="s">
        <v>29</v>
      </c>
      <c r="G1989">
        <v>702</v>
      </c>
      <c r="H1989" t="s">
        <v>1388</v>
      </c>
      <c r="I1989" s="38" t="s">
        <v>1305</v>
      </c>
      <c r="J1989" s="38" t="s">
        <v>1367</v>
      </c>
      <c r="K1989" t="s">
        <v>422</v>
      </c>
      <c r="L1989" t="s">
        <v>1017</v>
      </c>
      <c r="M1989" t="s">
        <v>444</v>
      </c>
    </row>
    <row r="1990" spans="1:13" hidden="1" x14ac:dyDescent="0.35">
      <c r="A1990" s="45">
        <v>46053</v>
      </c>
      <c r="B1990" t="s">
        <v>367</v>
      </c>
      <c r="C1990" t="s">
        <v>402</v>
      </c>
      <c r="D1990" t="s">
        <v>58</v>
      </c>
      <c r="E1990" t="s">
        <v>58</v>
      </c>
      <c r="F1990" t="s">
        <v>29</v>
      </c>
      <c r="G1990">
        <v>702</v>
      </c>
      <c r="H1990" t="s">
        <v>1388</v>
      </c>
      <c r="I1990" s="38" t="s">
        <v>422</v>
      </c>
      <c r="J1990" s="38" t="s">
        <v>422</v>
      </c>
      <c r="K1990" s="38" t="s">
        <v>444</v>
      </c>
      <c r="L1990" s="38" t="s">
        <v>444</v>
      </c>
      <c r="M1990" t="s">
        <v>444</v>
      </c>
    </row>
    <row r="1991" spans="1:13" hidden="1" x14ac:dyDescent="0.35">
      <c r="A1991" s="45">
        <v>46053</v>
      </c>
      <c r="B1991" t="s">
        <v>367</v>
      </c>
      <c r="C1991" t="s">
        <v>26</v>
      </c>
      <c r="D1991" t="s">
        <v>58</v>
      </c>
      <c r="E1991" t="s">
        <v>58</v>
      </c>
      <c r="F1991" t="s">
        <v>29</v>
      </c>
      <c r="G1991">
        <v>702</v>
      </c>
      <c r="H1991" t="s">
        <v>1388</v>
      </c>
      <c r="I1991" s="38" t="s">
        <v>422</v>
      </c>
      <c r="J1991" t="s">
        <v>444</v>
      </c>
      <c r="K1991" t="s">
        <v>444</v>
      </c>
      <c r="L1991" t="s">
        <v>422</v>
      </c>
      <c r="M1991" t="s">
        <v>444</v>
      </c>
    </row>
    <row r="1992" spans="1:13" hidden="1" x14ac:dyDescent="0.35">
      <c r="A1992" s="45">
        <v>46053</v>
      </c>
      <c r="B1992" t="s">
        <v>367</v>
      </c>
      <c r="C1992" t="s">
        <v>42</v>
      </c>
      <c r="D1992" t="s">
        <v>58</v>
      </c>
      <c r="E1992" t="s">
        <v>58</v>
      </c>
      <c r="F1992" t="s">
        <v>29</v>
      </c>
      <c r="G1992">
        <v>702</v>
      </c>
      <c r="H1992" t="s">
        <v>1388</v>
      </c>
      <c r="I1992" s="38" t="s">
        <v>1044</v>
      </c>
      <c r="J1992" t="s">
        <v>693</v>
      </c>
      <c r="K1992" t="s">
        <v>1371</v>
      </c>
      <c r="L1992" t="s">
        <v>1305</v>
      </c>
      <c r="M1992" t="s">
        <v>444</v>
      </c>
    </row>
    <row r="1993" spans="1:13" hidden="1" x14ac:dyDescent="0.35">
      <c r="A1993" s="45">
        <v>46053</v>
      </c>
      <c r="B1993" t="s">
        <v>367</v>
      </c>
      <c r="C1993" t="s">
        <v>18</v>
      </c>
      <c r="D1993" t="s">
        <v>58</v>
      </c>
      <c r="E1993" t="s">
        <v>58</v>
      </c>
      <c r="F1993" t="s">
        <v>29</v>
      </c>
      <c r="G1993">
        <v>702</v>
      </c>
      <c r="H1993" t="s">
        <v>1388</v>
      </c>
      <c r="I1993" t="s">
        <v>628</v>
      </c>
      <c r="J1993" t="s">
        <v>628</v>
      </c>
      <c r="K1993" t="s">
        <v>622</v>
      </c>
      <c r="L1993" t="s">
        <v>881</v>
      </c>
      <c r="M1993" t="s">
        <v>422</v>
      </c>
    </row>
    <row r="1994" spans="1:13" hidden="1" x14ac:dyDescent="0.35">
      <c r="A1994" s="45">
        <v>46053</v>
      </c>
      <c r="B1994" t="s">
        <v>367</v>
      </c>
      <c r="C1994" t="s">
        <v>48</v>
      </c>
      <c r="D1994" t="s">
        <v>58</v>
      </c>
      <c r="E1994" t="s">
        <v>58</v>
      </c>
      <c r="F1994" t="s">
        <v>29</v>
      </c>
      <c r="G1994">
        <v>702</v>
      </c>
      <c r="H1994" t="s">
        <v>1388</v>
      </c>
      <c r="I1994" t="s">
        <v>1093</v>
      </c>
      <c r="J1994" t="s">
        <v>1350</v>
      </c>
      <c r="K1994" t="s">
        <v>1093</v>
      </c>
      <c r="L1994" t="s">
        <v>877</v>
      </c>
      <c r="M1994" t="s">
        <v>444</v>
      </c>
    </row>
    <row r="1995" spans="1:13" hidden="1" x14ac:dyDescent="0.35">
      <c r="A1995" s="45">
        <v>46053</v>
      </c>
      <c r="B1995" t="s">
        <v>367</v>
      </c>
      <c r="C1995" t="s">
        <v>46</v>
      </c>
      <c r="D1995" t="s">
        <v>58</v>
      </c>
      <c r="E1995" t="s">
        <v>58</v>
      </c>
      <c r="F1995" t="s">
        <v>29</v>
      </c>
      <c r="G1995">
        <v>703</v>
      </c>
      <c r="H1995" t="s">
        <v>371</v>
      </c>
      <c r="I1995" t="s">
        <v>880</v>
      </c>
      <c r="J1995" t="s">
        <v>1139</v>
      </c>
      <c r="K1995" t="s">
        <v>1018</v>
      </c>
      <c r="L1995" t="s">
        <v>1308</v>
      </c>
      <c r="M1995" t="s">
        <v>1296</v>
      </c>
    </row>
    <row r="1996" spans="1:13" hidden="1" x14ac:dyDescent="0.35">
      <c r="A1996" s="45">
        <v>46053</v>
      </c>
      <c r="B1996" t="s">
        <v>367</v>
      </c>
      <c r="C1996" t="s">
        <v>47</v>
      </c>
      <c r="D1996" t="s">
        <v>58</v>
      </c>
      <c r="E1996" t="s">
        <v>58</v>
      </c>
      <c r="F1996" t="s">
        <v>29</v>
      </c>
      <c r="G1996">
        <v>703</v>
      </c>
      <c r="H1996" t="s">
        <v>371</v>
      </c>
      <c r="I1996" t="s">
        <v>630</v>
      </c>
      <c r="J1996" t="s">
        <v>637</v>
      </c>
      <c r="K1996" t="s">
        <v>422</v>
      </c>
      <c r="L1996" t="s">
        <v>1182</v>
      </c>
      <c r="M1996" t="s">
        <v>444</v>
      </c>
    </row>
    <row r="1997" spans="1:13" hidden="1" x14ac:dyDescent="0.35">
      <c r="A1997" s="45">
        <v>46053</v>
      </c>
      <c r="B1997" t="s">
        <v>367</v>
      </c>
      <c r="C1997" t="s">
        <v>402</v>
      </c>
      <c r="D1997" t="s">
        <v>58</v>
      </c>
      <c r="E1997" t="s">
        <v>58</v>
      </c>
      <c r="F1997" t="s">
        <v>29</v>
      </c>
      <c r="G1997">
        <v>703</v>
      </c>
      <c r="H1997" t="s">
        <v>371</v>
      </c>
      <c r="I1997" s="38" t="s">
        <v>422</v>
      </c>
      <c r="J1997" s="38" t="s">
        <v>422</v>
      </c>
      <c r="K1997" t="s">
        <v>444</v>
      </c>
      <c r="L1997" t="s">
        <v>422</v>
      </c>
      <c r="M1997" t="s">
        <v>444</v>
      </c>
    </row>
    <row r="1998" spans="1:13" hidden="1" x14ac:dyDescent="0.35">
      <c r="A1998" s="45">
        <v>46053</v>
      </c>
      <c r="B1998" t="s">
        <v>367</v>
      </c>
      <c r="C1998" t="s">
        <v>26</v>
      </c>
      <c r="D1998" t="s">
        <v>58</v>
      </c>
      <c r="E1998" t="s">
        <v>58</v>
      </c>
      <c r="F1998" t="s">
        <v>29</v>
      </c>
      <c r="G1998">
        <v>703</v>
      </c>
      <c r="H1998" t="s">
        <v>371</v>
      </c>
      <c r="I1998" t="s">
        <v>444</v>
      </c>
      <c r="J1998" t="s">
        <v>444</v>
      </c>
      <c r="K1998" t="s">
        <v>444</v>
      </c>
      <c r="L1998" t="s">
        <v>444</v>
      </c>
      <c r="M1998" t="s">
        <v>444</v>
      </c>
    </row>
    <row r="1999" spans="1:13" hidden="1" x14ac:dyDescent="0.35">
      <c r="A1999" s="45">
        <v>46053</v>
      </c>
      <c r="B1999" t="s">
        <v>367</v>
      </c>
      <c r="C1999" t="s">
        <v>42</v>
      </c>
      <c r="D1999" t="s">
        <v>58</v>
      </c>
      <c r="E1999" t="s">
        <v>58</v>
      </c>
      <c r="F1999" t="s">
        <v>29</v>
      </c>
      <c r="G1999">
        <v>703</v>
      </c>
      <c r="H1999" t="s">
        <v>371</v>
      </c>
      <c r="I1999" s="38" t="s">
        <v>881</v>
      </c>
      <c r="J1999" s="38" t="s">
        <v>1366</v>
      </c>
      <c r="K1999" s="38" t="s">
        <v>1092</v>
      </c>
      <c r="L1999" s="37" t="s">
        <v>1463</v>
      </c>
      <c r="M1999" t="s">
        <v>422</v>
      </c>
    </row>
    <row r="2000" spans="1:13" hidden="1" x14ac:dyDescent="0.35">
      <c r="A2000" s="45">
        <v>46053</v>
      </c>
      <c r="B2000" t="s">
        <v>367</v>
      </c>
      <c r="C2000" t="s">
        <v>18</v>
      </c>
      <c r="D2000" t="s">
        <v>58</v>
      </c>
      <c r="E2000" t="s">
        <v>58</v>
      </c>
      <c r="F2000" t="s">
        <v>29</v>
      </c>
      <c r="G2000">
        <v>703</v>
      </c>
      <c r="H2000" t="s">
        <v>371</v>
      </c>
      <c r="I2000" s="37" t="s">
        <v>699</v>
      </c>
      <c r="J2000" t="s">
        <v>630</v>
      </c>
      <c r="K2000" t="s">
        <v>448</v>
      </c>
      <c r="L2000" s="38" t="s">
        <v>1325</v>
      </c>
      <c r="M2000" t="s">
        <v>765</v>
      </c>
    </row>
    <row r="2001" spans="1:13" hidden="1" x14ac:dyDescent="0.35">
      <c r="A2001" s="45">
        <v>46053</v>
      </c>
      <c r="B2001" t="s">
        <v>367</v>
      </c>
      <c r="C2001" t="s">
        <v>48</v>
      </c>
      <c r="D2001" t="s">
        <v>58</v>
      </c>
      <c r="E2001" t="s">
        <v>58</v>
      </c>
      <c r="F2001" t="s">
        <v>29</v>
      </c>
      <c r="G2001">
        <v>703</v>
      </c>
      <c r="H2001" t="s">
        <v>371</v>
      </c>
      <c r="I2001" t="s">
        <v>971</v>
      </c>
      <c r="J2001" t="s">
        <v>696</v>
      </c>
      <c r="K2001" t="s">
        <v>653</v>
      </c>
      <c r="L2001" t="s">
        <v>1238</v>
      </c>
      <c r="M2001" t="s">
        <v>422</v>
      </c>
    </row>
    <row r="2002" spans="1:13" hidden="1" x14ac:dyDescent="0.35">
      <c r="A2002" s="45">
        <v>46053</v>
      </c>
      <c r="B2002" t="s">
        <v>367</v>
      </c>
      <c r="C2002" t="s">
        <v>46</v>
      </c>
      <c r="D2002" t="s">
        <v>58</v>
      </c>
      <c r="E2002" t="s">
        <v>58</v>
      </c>
      <c r="F2002" t="s">
        <v>29</v>
      </c>
      <c r="G2002">
        <v>704</v>
      </c>
      <c r="H2002" t="s">
        <v>1390</v>
      </c>
      <c r="I2002" t="s">
        <v>1166</v>
      </c>
      <c r="J2002" t="s">
        <v>942</v>
      </c>
      <c r="K2002" t="s">
        <v>1130</v>
      </c>
      <c r="L2002" t="s">
        <v>891</v>
      </c>
      <c r="M2002" t="s">
        <v>873</v>
      </c>
    </row>
    <row r="2003" spans="1:13" hidden="1" x14ac:dyDescent="0.35">
      <c r="A2003" s="45">
        <v>46053</v>
      </c>
      <c r="B2003" t="s">
        <v>367</v>
      </c>
      <c r="C2003" t="s">
        <v>47</v>
      </c>
      <c r="D2003" t="s">
        <v>58</v>
      </c>
      <c r="E2003" t="s">
        <v>58</v>
      </c>
      <c r="F2003" t="s">
        <v>29</v>
      </c>
      <c r="G2003">
        <v>704</v>
      </c>
      <c r="H2003" t="s">
        <v>1390</v>
      </c>
      <c r="I2003" s="38" t="s">
        <v>1075</v>
      </c>
      <c r="J2003" s="38" t="s">
        <v>1250</v>
      </c>
      <c r="K2003" s="37" t="s">
        <v>422</v>
      </c>
      <c r="L2003" s="38" t="s">
        <v>1222</v>
      </c>
      <c r="M2003" t="s">
        <v>444</v>
      </c>
    </row>
    <row r="2004" spans="1:13" hidden="1" x14ac:dyDescent="0.35">
      <c r="A2004" s="45">
        <v>46053</v>
      </c>
      <c r="B2004" t="s">
        <v>367</v>
      </c>
      <c r="C2004" t="s">
        <v>402</v>
      </c>
      <c r="D2004" t="s">
        <v>58</v>
      </c>
      <c r="E2004" t="s">
        <v>58</v>
      </c>
      <c r="F2004" t="s">
        <v>29</v>
      </c>
      <c r="G2004">
        <v>704</v>
      </c>
      <c r="H2004" t="s">
        <v>1390</v>
      </c>
      <c r="I2004" s="38" t="s">
        <v>1212</v>
      </c>
      <c r="J2004" s="38" t="s">
        <v>1029</v>
      </c>
      <c r="K2004" s="38" t="s">
        <v>422</v>
      </c>
      <c r="L2004" s="38" t="s">
        <v>422</v>
      </c>
      <c r="M2004" t="s">
        <v>444</v>
      </c>
    </row>
    <row r="2005" spans="1:13" hidden="1" x14ac:dyDescent="0.35">
      <c r="A2005" s="45">
        <v>46053</v>
      </c>
      <c r="B2005" t="s">
        <v>367</v>
      </c>
      <c r="C2005" t="s">
        <v>26</v>
      </c>
      <c r="D2005" t="s">
        <v>58</v>
      </c>
      <c r="E2005" t="s">
        <v>58</v>
      </c>
      <c r="F2005" t="s">
        <v>29</v>
      </c>
      <c r="G2005">
        <v>704</v>
      </c>
      <c r="H2005" t="s">
        <v>1390</v>
      </c>
      <c r="I2005" s="38" t="s">
        <v>1464</v>
      </c>
      <c r="J2005" s="38" t="s">
        <v>431</v>
      </c>
      <c r="K2005" s="37" t="s">
        <v>422</v>
      </c>
      <c r="L2005" s="38" t="s">
        <v>422</v>
      </c>
      <c r="M2005" t="s">
        <v>422</v>
      </c>
    </row>
    <row r="2006" spans="1:13" hidden="1" x14ac:dyDescent="0.35">
      <c r="A2006" s="45">
        <v>46053</v>
      </c>
      <c r="B2006" t="s">
        <v>367</v>
      </c>
      <c r="C2006" t="s">
        <v>42</v>
      </c>
      <c r="D2006" t="s">
        <v>58</v>
      </c>
      <c r="E2006" t="s">
        <v>58</v>
      </c>
      <c r="F2006" t="s">
        <v>29</v>
      </c>
      <c r="G2006">
        <v>704</v>
      </c>
      <c r="H2006" t="s">
        <v>1390</v>
      </c>
      <c r="I2006" s="38" t="s">
        <v>1465</v>
      </c>
      <c r="J2006" t="s">
        <v>1466</v>
      </c>
      <c r="K2006" t="s">
        <v>693</v>
      </c>
      <c r="L2006" t="s">
        <v>1243</v>
      </c>
      <c r="M2006" t="s">
        <v>1364</v>
      </c>
    </row>
    <row r="2007" spans="1:13" hidden="1" x14ac:dyDescent="0.35">
      <c r="A2007" s="45">
        <v>46053</v>
      </c>
      <c r="B2007" t="s">
        <v>367</v>
      </c>
      <c r="C2007" t="s">
        <v>18</v>
      </c>
      <c r="D2007" t="s">
        <v>58</v>
      </c>
      <c r="E2007" t="s">
        <v>58</v>
      </c>
      <c r="F2007" t="s">
        <v>29</v>
      </c>
      <c r="G2007">
        <v>704</v>
      </c>
      <c r="H2007" t="s">
        <v>1390</v>
      </c>
      <c r="I2007" t="s">
        <v>1081</v>
      </c>
      <c r="J2007" t="s">
        <v>1285</v>
      </c>
      <c r="K2007" t="s">
        <v>964</v>
      </c>
      <c r="L2007" t="s">
        <v>1467</v>
      </c>
      <c r="M2007" t="s">
        <v>1468</v>
      </c>
    </row>
    <row r="2008" spans="1:13" hidden="1" x14ac:dyDescent="0.35">
      <c r="A2008" s="45">
        <v>46053</v>
      </c>
      <c r="B2008" t="s">
        <v>367</v>
      </c>
      <c r="C2008" t="s">
        <v>48</v>
      </c>
      <c r="D2008" t="s">
        <v>58</v>
      </c>
      <c r="E2008" t="s">
        <v>58</v>
      </c>
      <c r="F2008" t="s">
        <v>29</v>
      </c>
      <c r="G2008">
        <v>704</v>
      </c>
      <c r="H2008" t="s">
        <v>1390</v>
      </c>
      <c r="I2008" t="s">
        <v>1220</v>
      </c>
      <c r="J2008" t="s">
        <v>1469</v>
      </c>
      <c r="K2008" t="s">
        <v>422</v>
      </c>
      <c r="L2008" t="s">
        <v>1470</v>
      </c>
      <c r="M2008" t="s">
        <v>422</v>
      </c>
    </row>
    <row r="2009" spans="1:13" hidden="1" x14ac:dyDescent="0.35">
      <c r="A2009" s="45">
        <v>46053</v>
      </c>
      <c r="B2009" t="s">
        <v>367</v>
      </c>
      <c r="C2009" t="s">
        <v>46</v>
      </c>
      <c r="D2009" t="s">
        <v>58</v>
      </c>
      <c r="E2009" t="s">
        <v>58</v>
      </c>
      <c r="F2009" t="s">
        <v>29</v>
      </c>
      <c r="G2009">
        <v>705</v>
      </c>
      <c r="H2009" t="s">
        <v>1406</v>
      </c>
      <c r="I2009" t="s">
        <v>569</v>
      </c>
      <c r="J2009" t="s">
        <v>455</v>
      </c>
      <c r="K2009" t="s">
        <v>1305</v>
      </c>
      <c r="L2009" t="s">
        <v>884</v>
      </c>
      <c r="M2009" t="s">
        <v>422</v>
      </c>
    </row>
    <row r="2010" spans="1:13" hidden="1" x14ac:dyDescent="0.35">
      <c r="A2010" s="45">
        <v>46053</v>
      </c>
      <c r="B2010" t="s">
        <v>367</v>
      </c>
      <c r="C2010" t="s">
        <v>47</v>
      </c>
      <c r="D2010" t="s">
        <v>58</v>
      </c>
      <c r="E2010" t="s">
        <v>58</v>
      </c>
      <c r="F2010" t="s">
        <v>29</v>
      </c>
      <c r="G2010">
        <v>705</v>
      </c>
      <c r="H2010" t="s">
        <v>1406</v>
      </c>
      <c r="I2010" t="s">
        <v>639</v>
      </c>
      <c r="J2010" t="s">
        <v>640</v>
      </c>
      <c r="K2010" t="s">
        <v>422</v>
      </c>
      <c r="L2010" t="s">
        <v>904</v>
      </c>
      <c r="M2010" t="s">
        <v>444</v>
      </c>
    </row>
    <row r="2011" spans="1:13" hidden="1" x14ac:dyDescent="0.35">
      <c r="A2011" s="45">
        <v>46053</v>
      </c>
      <c r="B2011" t="s">
        <v>367</v>
      </c>
      <c r="C2011" t="s">
        <v>402</v>
      </c>
      <c r="D2011" t="s">
        <v>58</v>
      </c>
      <c r="E2011" t="s">
        <v>58</v>
      </c>
      <c r="F2011" t="s">
        <v>29</v>
      </c>
      <c r="G2011">
        <v>705</v>
      </c>
      <c r="H2011" t="s">
        <v>1406</v>
      </c>
      <c r="I2011" s="38" t="s">
        <v>422</v>
      </c>
      <c r="J2011" s="38" t="s">
        <v>422</v>
      </c>
      <c r="K2011" t="s">
        <v>444</v>
      </c>
      <c r="L2011" t="s">
        <v>444</v>
      </c>
      <c r="M2011" t="s">
        <v>444</v>
      </c>
    </row>
    <row r="2012" spans="1:13" hidden="1" x14ac:dyDescent="0.35">
      <c r="A2012" s="45">
        <v>46053</v>
      </c>
      <c r="B2012" t="s">
        <v>367</v>
      </c>
      <c r="C2012" t="s">
        <v>26</v>
      </c>
      <c r="D2012" t="s">
        <v>58</v>
      </c>
      <c r="E2012" t="s">
        <v>58</v>
      </c>
      <c r="F2012" t="s">
        <v>29</v>
      </c>
      <c r="G2012">
        <v>705</v>
      </c>
      <c r="H2012" t="s">
        <v>1406</v>
      </c>
      <c r="I2012" t="s">
        <v>444</v>
      </c>
      <c r="J2012" t="s">
        <v>444</v>
      </c>
      <c r="K2012" t="s">
        <v>444</v>
      </c>
      <c r="L2012" t="s">
        <v>444</v>
      </c>
      <c r="M2012" t="s">
        <v>444</v>
      </c>
    </row>
    <row r="2013" spans="1:13" hidden="1" x14ac:dyDescent="0.35">
      <c r="A2013" s="45">
        <v>46053</v>
      </c>
      <c r="B2013" t="s">
        <v>367</v>
      </c>
      <c r="C2013" t="s">
        <v>42</v>
      </c>
      <c r="D2013" t="s">
        <v>58</v>
      </c>
      <c r="E2013" t="s">
        <v>58</v>
      </c>
      <c r="F2013" t="s">
        <v>29</v>
      </c>
      <c r="G2013">
        <v>705</v>
      </c>
      <c r="H2013" t="s">
        <v>1406</v>
      </c>
      <c r="I2013" s="38" t="s">
        <v>764</v>
      </c>
      <c r="J2013" s="38" t="s">
        <v>440</v>
      </c>
      <c r="K2013" s="37" t="s">
        <v>880</v>
      </c>
      <c r="L2013" t="s">
        <v>1018</v>
      </c>
      <c r="M2013" t="s">
        <v>444</v>
      </c>
    </row>
    <row r="2014" spans="1:13" hidden="1" x14ac:dyDescent="0.35">
      <c r="A2014" s="45">
        <v>46053</v>
      </c>
      <c r="B2014" t="s">
        <v>367</v>
      </c>
      <c r="C2014" t="s">
        <v>18</v>
      </c>
      <c r="D2014" t="s">
        <v>58</v>
      </c>
      <c r="E2014" t="s">
        <v>58</v>
      </c>
      <c r="F2014" t="s">
        <v>29</v>
      </c>
      <c r="G2014">
        <v>705</v>
      </c>
      <c r="H2014" t="s">
        <v>1406</v>
      </c>
      <c r="I2014" t="s">
        <v>569</v>
      </c>
      <c r="J2014" t="s">
        <v>455</v>
      </c>
      <c r="K2014" t="s">
        <v>642</v>
      </c>
      <c r="L2014" t="s">
        <v>838</v>
      </c>
      <c r="M2014" t="s">
        <v>422</v>
      </c>
    </row>
    <row r="2015" spans="1:13" hidden="1" x14ac:dyDescent="0.35">
      <c r="A2015" s="45">
        <v>46053</v>
      </c>
      <c r="B2015" t="s">
        <v>367</v>
      </c>
      <c r="C2015" t="s">
        <v>48</v>
      </c>
      <c r="D2015" t="s">
        <v>58</v>
      </c>
      <c r="E2015" t="s">
        <v>58</v>
      </c>
      <c r="F2015" t="s">
        <v>29</v>
      </c>
      <c r="G2015">
        <v>705</v>
      </c>
      <c r="H2015" t="s">
        <v>1406</v>
      </c>
      <c r="I2015" t="s">
        <v>1342</v>
      </c>
      <c r="J2015" t="s">
        <v>655</v>
      </c>
      <c r="K2015" t="s">
        <v>1093</v>
      </c>
      <c r="L2015" t="s">
        <v>448</v>
      </c>
      <c r="M2015" t="s">
        <v>444</v>
      </c>
    </row>
    <row r="2016" spans="1:13" hidden="1" x14ac:dyDescent="0.35">
      <c r="A2016" s="45">
        <v>46053</v>
      </c>
      <c r="B2016" t="s">
        <v>367</v>
      </c>
      <c r="C2016" t="s">
        <v>46</v>
      </c>
      <c r="D2016" t="s">
        <v>58</v>
      </c>
      <c r="E2016" t="s">
        <v>58</v>
      </c>
      <c r="F2016" t="s">
        <v>29</v>
      </c>
      <c r="G2016">
        <v>706</v>
      </c>
      <c r="H2016" t="s">
        <v>1407</v>
      </c>
      <c r="I2016" t="s">
        <v>438</v>
      </c>
      <c r="J2016" t="s">
        <v>441</v>
      </c>
      <c r="K2016" t="s">
        <v>641</v>
      </c>
      <c r="L2016" t="s">
        <v>687</v>
      </c>
      <c r="M2016" t="s">
        <v>422</v>
      </c>
    </row>
    <row r="2017" spans="1:13" hidden="1" x14ac:dyDescent="0.35">
      <c r="A2017" s="45">
        <v>46053</v>
      </c>
      <c r="B2017" t="s">
        <v>367</v>
      </c>
      <c r="C2017" t="s">
        <v>47</v>
      </c>
      <c r="D2017" t="s">
        <v>58</v>
      </c>
      <c r="E2017" t="s">
        <v>58</v>
      </c>
      <c r="F2017" t="s">
        <v>29</v>
      </c>
      <c r="G2017">
        <v>706</v>
      </c>
      <c r="H2017" t="s">
        <v>1407</v>
      </c>
      <c r="I2017" s="38" t="s">
        <v>422</v>
      </c>
      <c r="J2017" t="s">
        <v>422</v>
      </c>
      <c r="K2017" s="38" t="s">
        <v>422</v>
      </c>
      <c r="L2017" t="s">
        <v>444</v>
      </c>
      <c r="M2017" t="s">
        <v>444</v>
      </c>
    </row>
    <row r="2018" spans="1:13" hidden="1" x14ac:dyDescent="0.35">
      <c r="A2018" s="45">
        <v>46053</v>
      </c>
      <c r="B2018" t="s">
        <v>367</v>
      </c>
      <c r="C2018" t="s">
        <v>402</v>
      </c>
      <c r="D2018" t="s">
        <v>58</v>
      </c>
      <c r="E2018" t="s">
        <v>58</v>
      </c>
      <c r="F2018" t="s">
        <v>29</v>
      </c>
      <c r="G2018">
        <v>706</v>
      </c>
      <c r="H2018" t="s">
        <v>1407</v>
      </c>
      <c r="I2018" s="38" t="s">
        <v>444</v>
      </c>
      <c r="J2018" s="38" t="s">
        <v>444</v>
      </c>
      <c r="K2018" s="38" t="s">
        <v>444</v>
      </c>
      <c r="L2018" s="38" t="s">
        <v>444</v>
      </c>
      <c r="M2018" t="s">
        <v>444</v>
      </c>
    </row>
    <row r="2019" spans="1:13" hidden="1" x14ac:dyDescent="0.35">
      <c r="A2019" s="45">
        <v>46053</v>
      </c>
      <c r="B2019" t="s">
        <v>367</v>
      </c>
      <c r="C2019" t="s">
        <v>26</v>
      </c>
      <c r="D2019" t="s">
        <v>58</v>
      </c>
      <c r="E2019" t="s">
        <v>58</v>
      </c>
      <c r="F2019" t="s">
        <v>29</v>
      </c>
      <c r="G2019">
        <v>706</v>
      </c>
      <c r="H2019" t="s">
        <v>1407</v>
      </c>
      <c r="I2019" s="38" t="s">
        <v>444</v>
      </c>
      <c r="J2019" t="s">
        <v>444</v>
      </c>
      <c r="K2019" t="s">
        <v>444</v>
      </c>
      <c r="L2019" t="s">
        <v>444</v>
      </c>
      <c r="M2019" t="s">
        <v>444</v>
      </c>
    </row>
    <row r="2020" spans="1:13" hidden="1" x14ac:dyDescent="0.35">
      <c r="A2020" s="45">
        <v>46053</v>
      </c>
      <c r="B2020" t="s">
        <v>367</v>
      </c>
      <c r="C2020" t="s">
        <v>42</v>
      </c>
      <c r="D2020" t="s">
        <v>58</v>
      </c>
      <c r="E2020" t="s">
        <v>58</v>
      </c>
      <c r="F2020" t="s">
        <v>29</v>
      </c>
      <c r="G2020">
        <v>706</v>
      </c>
      <c r="H2020" t="s">
        <v>1407</v>
      </c>
      <c r="I2020" s="38" t="s">
        <v>443</v>
      </c>
      <c r="J2020" s="38" t="s">
        <v>441</v>
      </c>
      <c r="K2020" s="38" t="s">
        <v>422</v>
      </c>
      <c r="L2020" s="38" t="s">
        <v>422</v>
      </c>
      <c r="M2020" t="s">
        <v>422</v>
      </c>
    </row>
    <row r="2021" spans="1:13" hidden="1" x14ac:dyDescent="0.35">
      <c r="A2021" s="45">
        <v>46053</v>
      </c>
      <c r="B2021" t="s">
        <v>367</v>
      </c>
      <c r="C2021" t="s">
        <v>18</v>
      </c>
      <c r="D2021" t="s">
        <v>58</v>
      </c>
      <c r="E2021" t="s">
        <v>58</v>
      </c>
      <c r="F2021" t="s">
        <v>29</v>
      </c>
      <c r="G2021">
        <v>706</v>
      </c>
      <c r="H2021" t="s">
        <v>1407</v>
      </c>
      <c r="I2021" s="38" t="s">
        <v>438</v>
      </c>
      <c r="J2021" t="s">
        <v>441</v>
      </c>
      <c r="K2021" t="s">
        <v>644</v>
      </c>
      <c r="L2021" t="s">
        <v>813</v>
      </c>
      <c r="M2021" t="s">
        <v>422</v>
      </c>
    </row>
    <row r="2022" spans="1:13" hidden="1" x14ac:dyDescent="0.35">
      <c r="A2022" s="45">
        <v>46053</v>
      </c>
      <c r="B2022" t="s">
        <v>367</v>
      </c>
      <c r="C2022" t="s">
        <v>48</v>
      </c>
      <c r="D2022" t="s">
        <v>58</v>
      </c>
      <c r="E2022" t="s">
        <v>58</v>
      </c>
      <c r="F2022" t="s">
        <v>29</v>
      </c>
      <c r="G2022">
        <v>706</v>
      </c>
      <c r="H2022" t="s">
        <v>1407</v>
      </c>
      <c r="I2022" t="s">
        <v>497</v>
      </c>
      <c r="J2022" t="s">
        <v>497</v>
      </c>
      <c r="K2022" t="s">
        <v>422</v>
      </c>
      <c r="L2022" t="s">
        <v>422</v>
      </c>
      <c r="M2022" t="s">
        <v>444</v>
      </c>
    </row>
    <row r="2023" spans="1:13" hidden="1" x14ac:dyDescent="0.35">
      <c r="A2023" s="45">
        <v>46053</v>
      </c>
      <c r="B2023" t="s">
        <v>367</v>
      </c>
      <c r="C2023" t="s">
        <v>46</v>
      </c>
      <c r="D2023" t="s">
        <v>58</v>
      </c>
      <c r="E2023" t="s">
        <v>58</v>
      </c>
      <c r="F2023" t="s">
        <v>29</v>
      </c>
      <c r="G2023">
        <v>707</v>
      </c>
      <c r="H2023" t="s">
        <v>375</v>
      </c>
      <c r="I2023" t="s">
        <v>450</v>
      </c>
      <c r="J2023" t="s">
        <v>422</v>
      </c>
      <c r="K2023" t="s">
        <v>422</v>
      </c>
      <c r="L2023" t="s">
        <v>422</v>
      </c>
      <c r="M2023" t="s">
        <v>444</v>
      </c>
    </row>
    <row r="2024" spans="1:13" hidden="1" x14ac:dyDescent="0.35">
      <c r="A2024" s="45">
        <v>46053</v>
      </c>
      <c r="B2024" t="s">
        <v>367</v>
      </c>
      <c r="C2024" t="s">
        <v>47</v>
      </c>
      <c r="D2024" t="s">
        <v>58</v>
      </c>
      <c r="E2024" t="s">
        <v>58</v>
      </c>
      <c r="F2024" t="s">
        <v>29</v>
      </c>
      <c r="G2024">
        <v>707</v>
      </c>
      <c r="H2024" t="s">
        <v>375</v>
      </c>
      <c r="I2024" s="38" t="s">
        <v>422</v>
      </c>
      <c r="J2024" s="38" t="s">
        <v>422</v>
      </c>
      <c r="K2024" t="s">
        <v>422</v>
      </c>
      <c r="L2024" t="s">
        <v>444</v>
      </c>
      <c r="M2024" t="s">
        <v>444</v>
      </c>
    </row>
    <row r="2025" spans="1:13" hidden="1" x14ac:dyDescent="0.35">
      <c r="A2025" s="45">
        <v>46053</v>
      </c>
      <c r="B2025" t="s">
        <v>367</v>
      </c>
      <c r="C2025" t="s">
        <v>402</v>
      </c>
      <c r="D2025" t="s">
        <v>58</v>
      </c>
      <c r="E2025" t="s">
        <v>58</v>
      </c>
      <c r="F2025" t="s">
        <v>29</v>
      </c>
      <c r="G2025">
        <v>707</v>
      </c>
      <c r="H2025" t="s">
        <v>375</v>
      </c>
      <c r="I2025" s="38" t="s">
        <v>444</v>
      </c>
      <c r="J2025" s="38" t="s">
        <v>444</v>
      </c>
      <c r="K2025" s="38" t="s">
        <v>444</v>
      </c>
      <c r="L2025" s="38" t="s">
        <v>444</v>
      </c>
      <c r="M2025" t="s">
        <v>444</v>
      </c>
    </row>
    <row r="2026" spans="1:13" hidden="1" x14ac:dyDescent="0.35">
      <c r="A2026" s="45">
        <v>46053</v>
      </c>
      <c r="B2026" t="s">
        <v>367</v>
      </c>
      <c r="C2026" t="s">
        <v>26</v>
      </c>
      <c r="D2026" t="s">
        <v>58</v>
      </c>
      <c r="E2026" t="s">
        <v>58</v>
      </c>
      <c r="F2026" t="s">
        <v>29</v>
      </c>
      <c r="G2026">
        <v>707</v>
      </c>
      <c r="H2026" t="s">
        <v>375</v>
      </c>
      <c r="I2026" s="38" t="s">
        <v>444</v>
      </c>
      <c r="J2026" s="37" t="s">
        <v>444</v>
      </c>
      <c r="K2026" t="s">
        <v>444</v>
      </c>
      <c r="L2026" t="s">
        <v>444</v>
      </c>
      <c r="M2026" t="s">
        <v>444</v>
      </c>
    </row>
    <row r="2027" spans="1:13" hidden="1" x14ac:dyDescent="0.35">
      <c r="A2027" s="45">
        <v>46053</v>
      </c>
      <c r="B2027" t="s">
        <v>367</v>
      </c>
      <c r="C2027" t="s">
        <v>42</v>
      </c>
      <c r="D2027" t="s">
        <v>58</v>
      </c>
      <c r="E2027" t="s">
        <v>58</v>
      </c>
      <c r="F2027" t="s">
        <v>29</v>
      </c>
      <c r="G2027">
        <v>707</v>
      </c>
      <c r="H2027" t="s">
        <v>375</v>
      </c>
      <c r="I2027" s="38" t="s">
        <v>422</v>
      </c>
      <c r="J2027" s="38" t="s">
        <v>422</v>
      </c>
      <c r="K2027" s="38" t="s">
        <v>444</v>
      </c>
      <c r="L2027" s="38" t="s">
        <v>422</v>
      </c>
      <c r="M2027" t="s">
        <v>444</v>
      </c>
    </row>
    <row r="2028" spans="1:13" hidden="1" x14ac:dyDescent="0.35">
      <c r="A2028" s="45">
        <v>46053</v>
      </c>
      <c r="B2028" t="s">
        <v>367</v>
      </c>
      <c r="C2028" t="s">
        <v>18</v>
      </c>
      <c r="D2028" t="s">
        <v>58</v>
      </c>
      <c r="E2028" t="s">
        <v>58</v>
      </c>
      <c r="F2028" t="s">
        <v>29</v>
      </c>
      <c r="G2028">
        <v>707</v>
      </c>
      <c r="H2028" t="s">
        <v>375</v>
      </c>
      <c r="I2028" s="38" t="s">
        <v>450</v>
      </c>
      <c r="J2028" s="38" t="s">
        <v>422</v>
      </c>
      <c r="K2028" t="s">
        <v>422</v>
      </c>
      <c r="L2028" t="s">
        <v>422</v>
      </c>
      <c r="M2028" t="s">
        <v>444</v>
      </c>
    </row>
    <row r="2029" spans="1:13" hidden="1" x14ac:dyDescent="0.35">
      <c r="A2029" s="45">
        <v>46053</v>
      </c>
      <c r="B2029" t="s">
        <v>367</v>
      </c>
      <c r="C2029" t="s">
        <v>48</v>
      </c>
      <c r="D2029" t="s">
        <v>58</v>
      </c>
      <c r="E2029" t="s">
        <v>58</v>
      </c>
      <c r="F2029" t="s">
        <v>29</v>
      </c>
      <c r="G2029">
        <v>707</v>
      </c>
      <c r="H2029" t="s">
        <v>375</v>
      </c>
      <c r="I2029" s="38" t="s">
        <v>444</v>
      </c>
      <c r="J2029" t="s">
        <v>444</v>
      </c>
      <c r="K2029" t="s">
        <v>444</v>
      </c>
      <c r="L2029" t="s">
        <v>444</v>
      </c>
      <c r="M2029" t="s">
        <v>444</v>
      </c>
    </row>
    <row r="2030" spans="1:13" hidden="1" x14ac:dyDescent="0.35">
      <c r="A2030" s="45">
        <v>46053</v>
      </c>
      <c r="B2030" t="s">
        <v>367</v>
      </c>
      <c r="C2030" t="s">
        <v>46</v>
      </c>
      <c r="D2030" t="s">
        <v>58</v>
      </c>
      <c r="E2030" t="s">
        <v>58</v>
      </c>
      <c r="F2030" t="s">
        <v>29</v>
      </c>
      <c r="G2030">
        <v>708</v>
      </c>
      <c r="H2030" t="s">
        <v>376</v>
      </c>
      <c r="I2030" t="s">
        <v>620</v>
      </c>
      <c r="J2030" t="s">
        <v>445</v>
      </c>
      <c r="K2030" t="s">
        <v>1471</v>
      </c>
      <c r="L2030" t="s">
        <v>640</v>
      </c>
      <c r="M2030" t="s">
        <v>444</v>
      </c>
    </row>
    <row r="2031" spans="1:13" hidden="1" x14ac:dyDescent="0.35">
      <c r="A2031" s="45">
        <v>46053</v>
      </c>
      <c r="B2031" t="s">
        <v>367</v>
      </c>
      <c r="C2031" t="s">
        <v>47</v>
      </c>
      <c r="D2031" t="s">
        <v>58</v>
      </c>
      <c r="E2031" t="s">
        <v>58</v>
      </c>
      <c r="F2031" t="s">
        <v>29</v>
      </c>
      <c r="G2031">
        <v>708</v>
      </c>
      <c r="H2031" t="s">
        <v>376</v>
      </c>
      <c r="I2031" s="38" t="s">
        <v>619</v>
      </c>
      <c r="J2031" s="38" t="s">
        <v>422</v>
      </c>
      <c r="K2031" t="s">
        <v>422</v>
      </c>
      <c r="L2031" s="38" t="s">
        <v>422</v>
      </c>
      <c r="M2031" t="s">
        <v>444</v>
      </c>
    </row>
    <row r="2032" spans="1:13" hidden="1" x14ac:dyDescent="0.35">
      <c r="A2032" s="45">
        <v>46053</v>
      </c>
      <c r="B2032" t="s">
        <v>367</v>
      </c>
      <c r="C2032" t="s">
        <v>402</v>
      </c>
      <c r="D2032" t="s">
        <v>58</v>
      </c>
      <c r="E2032" t="s">
        <v>58</v>
      </c>
      <c r="F2032" t="s">
        <v>29</v>
      </c>
      <c r="G2032">
        <v>708</v>
      </c>
      <c r="H2032" t="s">
        <v>376</v>
      </c>
      <c r="I2032" s="38" t="s">
        <v>422</v>
      </c>
      <c r="J2032" s="37" t="s">
        <v>422</v>
      </c>
      <c r="K2032" s="38" t="s">
        <v>422</v>
      </c>
      <c r="L2032" s="38" t="s">
        <v>444</v>
      </c>
      <c r="M2032" t="s">
        <v>444</v>
      </c>
    </row>
    <row r="2033" spans="1:13" hidden="1" x14ac:dyDescent="0.35">
      <c r="A2033" s="45">
        <v>46053</v>
      </c>
      <c r="B2033" t="s">
        <v>367</v>
      </c>
      <c r="C2033" t="s">
        <v>26</v>
      </c>
      <c r="D2033" t="s">
        <v>58</v>
      </c>
      <c r="E2033" t="s">
        <v>58</v>
      </c>
      <c r="F2033" t="s">
        <v>29</v>
      </c>
      <c r="G2033">
        <v>708</v>
      </c>
      <c r="H2033" t="s">
        <v>376</v>
      </c>
      <c r="I2033" s="38" t="s">
        <v>444</v>
      </c>
      <c r="J2033" s="38" t="s">
        <v>444</v>
      </c>
      <c r="K2033" t="s">
        <v>444</v>
      </c>
      <c r="L2033" s="38" t="s">
        <v>444</v>
      </c>
      <c r="M2033" t="s">
        <v>444</v>
      </c>
    </row>
    <row r="2034" spans="1:13" hidden="1" x14ac:dyDescent="0.35">
      <c r="A2034" s="45">
        <v>46053</v>
      </c>
      <c r="B2034" t="s">
        <v>367</v>
      </c>
      <c r="C2034" t="s">
        <v>42</v>
      </c>
      <c r="D2034" t="s">
        <v>58</v>
      </c>
      <c r="E2034" t="s">
        <v>58</v>
      </c>
      <c r="F2034" t="s">
        <v>29</v>
      </c>
      <c r="G2034">
        <v>708</v>
      </c>
      <c r="H2034" t="s">
        <v>376</v>
      </c>
      <c r="I2034" s="38" t="s">
        <v>644</v>
      </c>
      <c r="J2034" s="38" t="s">
        <v>596</v>
      </c>
      <c r="K2034" t="s">
        <v>933</v>
      </c>
      <c r="L2034" s="38" t="s">
        <v>1092</v>
      </c>
      <c r="M2034" t="s">
        <v>444</v>
      </c>
    </row>
    <row r="2035" spans="1:13" hidden="1" x14ac:dyDescent="0.35">
      <c r="A2035" s="45">
        <v>46053</v>
      </c>
      <c r="B2035" t="s">
        <v>367</v>
      </c>
      <c r="C2035" t="s">
        <v>18</v>
      </c>
      <c r="D2035" t="s">
        <v>58</v>
      </c>
      <c r="E2035" t="s">
        <v>58</v>
      </c>
      <c r="F2035" t="s">
        <v>29</v>
      </c>
      <c r="G2035">
        <v>708</v>
      </c>
      <c r="H2035" t="s">
        <v>376</v>
      </c>
      <c r="I2035" t="s">
        <v>631</v>
      </c>
      <c r="J2035" t="s">
        <v>445</v>
      </c>
      <c r="K2035" t="s">
        <v>1090</v>
      </c>
      <c r="L2035" t="s">
        <v>655</v>
      </c>
      <c r="M2035" t="s">
        <v>444</v>
      </c>
    </row>
    <row r="2036" spans="1:13" hidden="1" x14ac:dyDescent="0.35">
      <c r="A2036" s="45">
        <v>46053</v>
      </c>
      <c r="B2036" t="s">
        <v>367</v>
      </c>
      <c r="C2036" t="s">
        <v>48</v>
      </c>
      <c r="D2036" t="s">
        <v>58</v>
      </c>
      <c r="E2036" t="s">
        <v>58</v>
      </c>
      <c r="F2036" t="s">
        <v>29</v>
      </c>
      <c r="G2036">
        <v>708</v>
      </c>
      <c r="H2036" t="s">
        <v>376</v>
      </c>
      <c r="I2036" t="s">
        <v>644</v>
      </c>
      <c r="J2036" t="s">
        <v>422</v>
      </c>
      <c r="K2036" t="s">
        <v>744</v>
      </c>
      <c r="L2036" t="s">
        <v>422</v>
      </c>
      <c r="M2036" t="s">
        <v>444</v>
      </c>
    </row>
    <row r="2037" spans="1:13" hidden="1" x14ac:dyDescent="0.35">
      <c r="A2037" s="45">
        <v>46053</v>
      </c>
      <c r="B2037" t="s">
        <v>367</v>
      </c>
      <c r="C2037" t="s">
        <v>46</v>
      </c>
      <c r="D2037" t="s">
        <v>58</v>
      </c>
      <c r="E2037" t="s">
        <v>58</v>
      </c>
      <c r="F2037" t="s">
        <v>29</v>
      </c>
      <c r="G2037">
        <v>709</v>
      </c>
      <c r="H2037" t="s">
        <v>80</v>
      </c>
      <c r="I2037" t="s">
        <v>450</v>
      </c>
      <c r="J2037" t="s">
        <v>422</v>
      </c>
      <c r="K2037" t="s">
        <v>422</v>
      </c>
      <c r="L2037" t="s">
        <v>444</v>
      </c>
      <c r="M2037" t="s">
        <v>422</v>
      </c>
    </row>
    <row r="2038" spans="1:13" hidden="1" x14ac:dyDescent="0.35">
      <c r="A2038" s="45">
        <v>46053</v>
      </c>
      <c r="B2038" t="s">
        <v>367</v>
      </c>
      <c r="C2038" t="s">
        <v>47</v>
      </c>
      <c r="D2038" t="s">
        <v>58</v>
      </c>
      <c r="E2038" t="s">
        <v>58</v>
      </c>
      <c r="F2038" t="s">
        <v>29</v>
      </c>
      <c r="G2038">
        <v>709</v>
      </c>
      <c r="H2038" t="s">
        <v>80</v>
      </c>
      <c r="I2038" t="s">
        <v>422</v>
      </c>
      <c r="J2038" t="s">
        <v>422</v>
      </c>
      <c r="K2038" t="s">
        <v>444</v>
      </c>
      <c r="L2038" t="s">
        <v>444</v>
      </c>
      <c r="M2038" t="s">
        <v>444</v>
      </c>
    </row>
    <row r="2039" spans="1:13" hidden="1" x14ac:dyDescent="0.35">
      <c r="A2039" s="45">
        <v>46053</v>
      </c>
      <c r="B2039" t="s">
        <v>367</v>
      </c>
      <c r="C2039" t="s">
        <v>402</v>
      </c>
      <c r="D2039" t="s">
        <v>58</v>
      </c>
      <c r="E2039" t="s">
        <v>58</v>
      </c>
      <c r="F2039" t="s">
        <v>29</v>
      </c>
      <c r="G2039">
        <v>709</v>
      </c>
      <c r="H2039" t="s">
        <v>80</v>
      </c>
      <c r="I2039" s="38" t="s">
        <v>444</v>
      </c>
      <c r="J2039" s="38" t="s">
        <v>444</v>
      </c>
      <c r="K2039" t="s">
        <v>444</v>
      </c>
      <c r="L2039" s="38" t="s">
        <v>444</v>
      </c>
      <c r="M2039" t="s">
        <v>444</v>
      </c>
    </row>
    <row r="2040" spans="1:13" hidden="1" x14ac:dyDescent="0.35">
      <c r="A2040" s="45">
        <v>46053</v>
      </c>
      <c r="B2040" t="s">
        <v>367</v>
      </c>
      <c r="C2040" t="s">
        <v>26</v>
      </c>
      <c r="D2040" t="s">
        <v>58</v>
      </c>
      <c r="E2040" t="s">
        <v>58</v>
      </c>
      <c r="F2040" t="s">
        <v>29</v>
      </c>
      <c r="G2040">
        <v>709</v>
      </c>
      <c r="H2040" t="s">
        <v>80</v>
      </c>
      <c r="I2040" t="s">
        <v>444</v>
      </c>
      <c r="J2040" t="s">
        <v>444</v>
      </c>
      <c r="K2040" t="s">
        <v>444</v>
      </c>
      <c r="L2040" t="s">
        <v>444</v>
      </c>
      <c r="M2040" t="s">
        <v>444</v>
      </c>
    </row>
    <row r="2041" spans="1:13" hidden="1" x14ac:dyDescent="0.35">
      <c r="A2041" s="45">
        <v>46053</v>
      </c>
      <c r="B2041" t="s">
        <v>367</v>
      </c>
      <c r="C2041" t="s">
        <v>42</v>
      </c>
      <c r="D2041" t="s">
        <v>58</v>
      </c>
      <c r="E2041" t="s">
        <v>58</v>
      </c>
      <c r="F2041" t="s">
        <v>29</v>
      </c>
      <c r="G2041">
        <v>709</v>
      </c>
      <c r="H2041" t="s">
        <v>80</v>
      </c>
      <c r="I2041" s="37" t="s">
        <v>444</v>
      </c>
      <c r="J2041" s="38" t="s">
        <v>444</v>
      </c>
      <c r="K2041" s="38" t="s">
        <v>444</v>
      </c>
      <c r="L2041" s="38" t="s">
        <v>444</v>
      </c>
      <c r="M2041" t="s">
        <v>444</v>
      </c>
    </row>
    <row r="2042" spans="1:13" hidden="1" x14ac:dyDescent="0.35">
      <c r="A2042" s="45">
        <v>46053</v>
      </c>
      <c r="B2042" t="s">
        <v>367</v>
      </c>
      <c r="C2042" t="s">
        <v>18</v>
      </c>
      <c r="D2042" t="s">
        <v>58</v>
      </c>
      <c r="E2042" t="s">
        <v>58</v>
      </c>
      <c r="F2042" t="s">
        <v>29</v>
      </c>
      <c r="G2042">
        <v>709</v>
      </c>
      <c r="H2042" t="s">
        <v>80</v>
      </c>
      <c r="I2042" s="38" t="s">
        <v>451</v>
      </c>
      <c r="J2042" t="s">
        <v>422</v>
      </c>
      <c r="K2042" t="s">
        <v>422</v>
      </c>
      <c r="L2042" t="s">
        <v>444</v>
      </c>
      <c r="M2042" t="s">
        <v>422</v>
      </c>
    </row>
    <row r="2043" spans="1:13" hidden="1" x14ac:dyDescent="0.35">
      <c r="A2043" s="45">
        <v>46053</v>
      </c>
      <c r="B2043" t="s">
        <v>367</v>
      </c>
      <c r="C2043" t="s">
        <v>48</v>
      </c>
      <c r="D2043" t="s">
        <v>58</v>
      </c>
      <c r="E2043" t="s">
        <v>58</v>
      </c>
      <c r="F2043" t="s">
        <v>29</v>
      </c>
      <c r="G2043">
        <v>709</v>
      </c>
      <c r="H2043" t="s">
        <v>80</v>
      </c>
      <c r="I2043" t="s">
        <v>444</v>
      </c>
      <c r="J2043" t="s">
        <v>444</v>
      </c>
      <c r="K2043" t="s">
        <v>444</v>
      </c>
      <c r="L2043" t="s">
        <v>444</v>
      </c>
      <c r="M2043" t="s">
        <v>444</v>
      </c>
    </row>
    <row r="2044" spans="1:13" hidden="1" x14ac:dyDescent="0.35">
      <c r="A2044" s="45">
        <v>46053</v>
      </c>
      <c r="B2044" t="s">
        <v>367</v>
      </c>
      <c r="C2044" t="s">
        <v>46</v>
      </c>
      <c r="D2044" t="s">
        <v>58</v>
      </c>
      <c r="E2044" t="s">
        <v>58</v>
      </c>
      <c r="F2044" t="s">
        <v>29</v>
      </c>
      <c r="G2044">
        <v>710</v>
      </c>
      <c r="H2044" t="s">
        <v>1408</v>
      </c>
      <c r="I2044" t="s">
        <v>814</v>
      </c>
      <c r="J2044" t="s">
        <v>450</v>
      </c>
      <c r="K2044" t="s">
        <v>1092</v>
      </c>
      <c r="L2044" t="s">
        <v>445</v>
      </c>
      <c r="M2044" t="s">
        <v>444</v>
      </c>
    </row>
    <row r="2045" spans="1:13" hidden="1" x14ac:dyDescent="0.35">
      <c r="A2045" s="45">
        <v>46053</v>
      </c>
      <c r="B2045" t="s">
        <v>367</v>
      </c>
      <c r="C2045" t="s">
        <v>47</v>
      </c>
      <c r="D2045" t="s">
        <v>58</v>
      </c>
      <c r="E2045" t="s">
        <v>58</v>
      </c>
      <c r="F2045" t="s">
        <v>29</v>
      </c>
      <c r="G2045">
        <v>710</v>
      </c>
      <c r="H2045" t="s">
        <v>1408</v>
      </c>
      <c r="I2045" s="38" t="s">
        <v>422</v>
      </c>
      <c r="J2045" s="38" t="s">
        <v>444</v>
      </c>
      <c r="K2045" s="38" t="s">
        <v>422</v>
      </c>
      <c r="L2045" s="38" t="s">
        <v>444</v>
      </c>
      <c r="M2045" t="s">
        <v>444</v>
      </c>
    </row>
    <row r="2046" spans="1:13" hidden="1" x14ac:dyDescent="0.35">
      <c r="A2046" s="45">
        <v>46053</v>
      </c>
      <c r="B2046" t="s">
        <v>367</v>
      </c>
      <c r="C2046" t="s">
        <v>402</v>
      </c>
      <c r="D2046" t="s">
        <v>58</v>
      </c>
      <c r="E2046" t="s">
        <v>58</v>
      </c>
      <c r="F2046" t="s">
        <v>29</v>
      </c>
      <c r="G2046">
        <v>710</v>
      </c>
      <c r="H2046" t="s">
        <v>1408</v>
      </c>
      <c r="I2046" s="37" t="s">
        <v>422</v>
      </c>
      <c r="J2046" s="38" t="s">
        <v>422</v>
      </c>
      <c r="K2046" s="38" t="s">
        <v>444</v>
      </c>
      <c r="L2046" s="38" t="s">
        <v>444</v>
      </c>
      <c r="M2046" t="s">
        <v>444</v>
      </c>
    </row>
    <row r="2047" spans="1:13" hidden="1" x14ac:dyDescent="0.35">
      <c r="A2047" s="45">
        <v>46053</v>
      </c>
      <c r="B2047" t="s">
        <v>367</v>
      </c>
      <c r="C2047" t="s">
        <v>26</v>
      </c>
      <c r="D2047" t="s">
        <v>58</v>
      </c>
      <c r="E2047" t="s">
        <v>58</v>
      </c>
      <c r="F2047" t="s">
        <v>29</v>
      </c>
      <c r="G2047">
        <v>710</v>
      </c>
      <c r="H2047" t="s">
        <v>1408</v>
      </c>
      <c r="I2047" s="38" t="s">
        <v>444</v>
      </c>
      <c r="J2047" t="s">
        <v>444</v>
      </c>
      <c r="K2047" t="s">
        <v>444</v>
      </c>
      <c r="L2047" s="38" t="s">
        <v>444</v>
      </c>
      <c r="M2047" t="s">
        <v>444</v>
      </c>
    </row>
    <row r="2048" spans="1:13" hidden="1" x14ac:dyDescent="0.35">
      <c r="A2048" s="45">
        <v>46053</v>
      </c>
      <c r="B2048" t="s">
        <v>367</v>
      </c>
      <c r="C2048" t="s">
        <v>42</v>
      </c>
      <c r="D2048" t="s">
        <v>58</v>
      </c>
      <c r="E2048" t="s">
        <v>58</v>
      </c>
      <c r="F2048" t="s">
        <v>29</v>
      </c>
      <c r="G2048">
        <v>710</v>
      </c>
      <c r="H2048" t="s">
        <v>1408</v>
      </c>
      <c r="I2048" s="38" t="s">
        <v>438</v>
      </c>
      <c r="J2048" s="38" t="s">
        <v>814</v>
      </c>
      <c r="K2048" s="38" t="s">
        <v>696</v>
      </c>
      <c r="L2048" s="38" t="s">
        <v>422</v>
      </c>
      <c r="M2048" t="s">
        <v>444</v>
      </c>
    </row>
    <row r="2049" spans="1:13" hidden="1" x14ac:dyDescent="0.35">
      <c r="A2049" s="45">
        <v>46053</v>
      </c>
      <c r="B2049" t="s">
        <v>367</v>
      </c>
      <c r="C2049" t="s">
        <v>18</v>
      </c>
      <c r="D2049" t="s">
        <v>58</v>
      </c>
      <c r="E2049" t="s">
        <v>58</v>
      </c>
      <c r="F2049" t="s">
        <v>29</v>
      </c>
      <c r="G2049">
        <v>710</v>
      </c>
      <c r="H2049" t="s">
        <v>1408</v>
      </c>
      <c r="I2049" s="38" t="s">
        <v>596</v>
      </c>
      <c r="J2049" s="38" t="s">
        <v>450</v>
      </c>
      <c r="K2049" t="s">
        <v>831</v>
      </c>
      <c r="L2049" t="s">
        <v>439</v>
      </c>
      <c r="M2049" t="s">
        <v>444</v>
      </c>
    </row>
    <row r="2050" spans="1:13" hidden="1" x14ac:dyDescent="0.35">
      <c r="A2050" s="45">
        <v>46053</v>
      </c>
      <c r="B2050" t="s">
        <v>367</v>
      </c>
      <c r="C2050" t="s">
        <v>48</v>
      </c>
      <c r="D2050" t="s">
        <v>58</v>
      </c>
      <c r="E2050" t="s">
        <v>58</v>
      </c>
      <c r="F2050" t="s">
        <v>29</v>
      </c>
      <c r="G2050">
        <v>710</v>
      </c>
      <c r="H2050" t="s">
        <v>1408</v>
      </c>
      <c r="I2050" t="s">
        <v>449</v>
      </c>
      <c r="J2050" t="s">
        <v>444</v>
      </c>
      <c r="K2050" t="s">
        <v>422</v>
      </c>
      <c r="L2050" t="s">
        <v>422</v>
      </c>
      <c r="M2050" t="s">
        <v>444</v>
      </c>
    </row>
    <row r="2051" spans="1:13" hidden="1" x14ac:dyDescent="0.35">
      <c r="A2051" s="45">
        <v>46053</v>
      </c>
      <c r="B2051" t="s">
        <v>367</v>
      </c>
      <c r="C2051" t="s">
        <v>46</v>
      </c>
      <c r="D2051" t="s">
        <v>58</v>
      </c>
      <c r="E2051" t="s">
        <v>58</v>
      </c>
      <c r="F2051" t="s">
        <v>29</v>
      </c>
      <c r="G2051">
        <v>711</v>
      </c>
      <c r="H2051" t="s">
        <v>33</v>
      </c>
      <c r="I2051" t="s">
        <v>443</v>
      </c>
      <c r="J2051" t="s">
        <v>438</v>
      </c>
      <c r="K2051" t="s">
        <v>623</v>
      </c>
      <c r="L2051" t="s">
        <v>982</v>
      </c>
      <c r="M2051" t="s">
        <v>422</v>
      </c>
    </row>
    <row r="2052" spans="1:13" hidden="1" x14ac:dyDescent="0.35">
      <c r="A2052" s="45">
        <v>46053</v>
      </c>
      <c r="B2052" t="s">
        <v>367</v>
      </c>
      <c r="C2052" t="s">
        <v>47</v>
      </c>
      <c r="D2052" t="s">
        <v>58</v>
      </c>
      <c r="E2052" t="s">
        <v>58</v>
      </c>
      <c r="F2052" t="s">
        <v>29</v>
      </c>
      <c r="G2052">
        <v>711</v>
      </c>
      <c r="H2052" t="s">
        <v>33</v>
      </c>
      <c r="I2052" s="37" t="s">
        <v>422</v>
      </c>
      <c r="J2052" s="38" t="s">
        <v>422</v>
      </c>
      <c r="K2052" t="s">
        <v>422</v>
      </c>
      <c r="L2052" t="s">
        <v>422</v>
      </c>
      <c r="M2052" t="s">
        <v>444</v>
      </c>
    </row>
    <row r="2053" spans="1:13" hidden="1" x14ac:dyDescent="0.35">
      <c r="A2053" s="45">
        <v>46053</v>
      </c>
      <c r="B2053" t="s">
        <v>367</v>
      </c>
      <c r="C2053" t="s">
        <v>402</v>
      </c>
      <c r="D2053" t="s">
        <v>58</v>
      </c>
      <c r="E2053" t="s">
        <v>58</v>
      </c>
      <c r="F2053" t="s">
        <v>29</v>
      </c>
      <c r="G2053">
        <v>711</v>
      </c>
      <c r="H2053" t="s">
        <v>33</v>
      </c>
      <c r="I2053" s="38" t="s">
        <v>422</v>
      </c>
      <c r="J2053" s="38" t="s">
        <v>444</v>
      </c>
      <c r="K2053" s="38" t="s">
        <v>422</v>
      </c>
      <c r="L2053" s="38" t="s">
        <v>422</v>
      </c>
      <c r="M2053" t="s">
        <v>444</v>
      </c>
    </row>
    <row r="2054" spans="1:13" hidden="1" x14ac:dyDescent="0.35">
      <c r="A2054" s="45">
        <v>46053</v>
      </c>
      <c r="B2054" t="s">
        <v>367</v>
      </c>
      <c r="C2054" t="s">
        <v>26</v>
      </c>
      <c r="D2054" t="s">
        <v>58</v>
      </c>
      <c r="E2054" t="s">
        <v>58</v>
      </c>
      <c r="F2054" t="s">
        <v>29</v>
      </c>
      <c r="G2054">
        <v>711</v>
      </c>
      <c r="H2054" t="s">
        <v>33</v>
      </c>
      <c r="I2054" s="38" t="s">
        <v>444</v>
      </c>
      <c r="J2054" s="38" t="s">
        <v>444</v>
      </c>
      <c r="K2054" t="s">
        <v>444</v>
      </c>
      <c r="L2054" s="38" t="s">
        <v>444</v>
      </c>
      <c r="M2054" t="s">
        <v>444</v>
      </c>
    </row>
    <row r="2055" spans="1:13" hidden="1" x14ac:dyDescent="0.35">
      <c r="A2055" s="45">
        <v>46053</v>
      </c>
      <c r="B2055" t="s">
        <v>367</v>
      </c>
      <c r="C2055" t="s">
        <v>42</v>
      </c>
      <c r="D2055" t="s">
        <v>58</v>
      </c>
      <c r="E2055" t="s">
        <v>58</v>
      </c>
      <c r="F2055" t="s">
        <v>29</v>
      </c>
      <c r="G2055">
        <v>711</v>
      </c>
      <c r="H2055" t="s">
        <v>33</v>
      </c>
      <c r="I2055" t="s">
        <v>441</v>
      </c>
      <c r="J2055" t="s">
        <v>445</v>
      </c>
      <c r="K2055" t="s">
        <v>422</v>
      </c>
      <c r="L2055" t="s">
        <v>641</v>
      </c>
      <c r="M2055" t="s">
        <v>444</v>
      </c>
    </row>
    <row r="2056" spans="1:13" hidden="1" x14ac:dyDescent="0.35">
      <c r="A2056" s="45">
        <v>46053</v>
      </c>
      <c r="B2056" t="s">
        <v>367</v>
      </c>
      <c r="C2056" t="s">
        <v>18</v>
      </c>
      <c r="D2056" t="s">
        <v>58</v>
      </c>
      <c r="E2056" t="s">
        <v>58</v>
      </c>
      <c r="F2056" t="s">
        <v>29</v>
      </c>
      <c r="G2056">
        <v>711</v>
      </c>
      <c r="H2056" t="s">
        <v>33</v>
      </c>
      <c r="I2056" t="s">
        <v>443</v>
      </c>
      <c r="J2056" t="s">
        <v>438</v>
      </c>
      <c r="K2056" t="s">
        <v>640</v>
      </c>
      <c r="L2056" t="s">
        <v>574</v>
      </c>
      <c r="M2056" t="s">
        <v>422</v>
      </c>
    </row>
    <row r="2057" spans="1:13" hidden="1" x14ac:dyDescent="0.35">
      <c r="A2057" s="45">
        <v>46053</v>
      </c>
      <c r="B2057" t="s">
        <v>367</v>
      </c>
      <c r="C2057" t="s">
        <v>48</v>
      </c>
      <c r="D2057" t="s">
        <v>58</v>
      </c>
      <c r="E2057" t="s">
        <v>58</v>
      </c>
      <c r="F2057" t="s">
        <v>29</v>
      </c>
      <c r="G2057">
        <v>711</v>
      </c>
      <c r="H2057" t="s">
        <v>33</v>
      </c>
      <c r="I2057" t="s">
        <v>644</v>
      </c>
      <c r="J2057" t="s">
        <v>687</v>
      </c>
      <c r="K2057" t="s">
        <v>422</v>
      </c>
      <c r="L2057" t="s">
        <v>422</v>
      </c>
      <c r="M2057" t="s">
        <v>444</v>
      </c>
    </row>
    <row r="2058" spans="1:13" hidden="1" x14ac:dyDescent="0.35">
      <c r="A2058" s="45">
        <v>46053</v>
      </c>
      <c r="B2058" t="s">
        <v>367</v>
      </c>
      <c r="C2058" t="s">
        <v>46</v>
      </c>
      <c r="D2058" t="s">
        <v>58</v>
      </c>
      <c r="E2058" t="s">
        <v>58</v>
      </c>
      <c r="F2058" t="s">
        <v>29</v>
      </c>
      <c r="G2058">
        <v>712</v>
      </c>
      <c r="H2058" t="s">
        <v>1409</v>
      </c>
      <c r="I2058" t="s">
        <v>915</v>
      </c>
      <c r="J2058" t="s">
        <v>1131</v>
      </c>
      <c r="K2058" t="s">
        <v>900</v>
      </c>
      <c r="L2058" t="s">
        <v>841</v>
      </c>
      <c r="M2058" t="s">
        <v>422</v>
      </c>
    </row>
    <row r="2059" spans="1:13" hidden="1" x14ac:dyDescent="0.35">
      <c r="A2059" s="45">
        <v>46053</v>
      </c>
      <c r="B2059" t="s">
        <v>367</v>
      </c>
      <c r="C2059" t="s">
        <v>47</v>
      </c>
      <c r="D2059" t="s">
        <v>58</v>
      </c>
      <c r="E2059" t="s">
        <v>58</v>
      </c>
      <c r="F2059" t="s">
        <v>29</v>
      </c>
      <c r="G2059">
        <v>712</v>
      </c>
      <c r="H2059" t="s">
        <v>1409</v>
      </c>
      <c r="I2059" t="s">
        <v>727</v>
      </c>
      <c r="J2059" t="s">
        <v>764</v>
      </c>
      <c r="K2059" t="s">
        <v>422</v>
      </c>
      <c r="L2059" t="s">
        <v>728</v>
      </c>
      <c r="M2059" t="s">
        <v>444</v>
      </c>
    </row>
    <row r="2060" spans="1:13" hidden="1" x14ac:dyDescent="0.35">
      <c r="A2060" s="45">
        <v>46053</v>
      </c>
      <c r="B2060" t="s">
        <v>367</v>
      </c>
      <c r="C2060" t="s">
        <v>402</v>
      </c>
      <c r="D2060" t="s">
        <v>58</v>
      </c>
      <c r="E2060" t="s">
        <v>58</v>
      </c>
      <c r="F2060" t="s">
        <v>29</v>
      </c>
      <c r="G2060">
        <v>712</v>
      </c>
      <c r="H2060" t="s">
        <v>1409</v>
      </c>
      <c r="I2060" t="s">
        <v>422</v>
      </c>
      <c r="J2060" t="s">
        <v>422</v>
      </c>
      <c r="K2060" t="s">
        <v>444</v>
      </c>
      <c r="L2060" t="s">
        <v>422</v>
      </c>
      <c r="M2060" t="s">
        <v>444</v>
      </c>
    </row>
    <row r="2061" spans="1:13" hidden="1" x14ac:dyDescent="0.35">
      <c r="A2061" s="45">
        <v>46053</v>
      </c>
      <c r="B2061" t="s">
        <v>367</v>
      </c>
      <c r="C2061" t="s">
        <v>26</v>
      </c>
      <c r="D2061" t="s">
        <v>58</v>
      </c>
      <c r="E2061" t="s">
        <v>58</v>
      </c>
      <c r="F2061" t="s">
        <v>29</v>
      </c>
      <c r="G2061">
        <v>712</v>
      </c>
      <c r="H2061" t="s">
        <v>1409</v>
      </c>
      <c r="I2061" t="s">
        <v>422</v>
      </c>
      <c r="J2061" t="s">
        <v>444</v>
      </c>
      <c r="K2061" t="s">
        <v>444</v>
      </c>
      <c r="L2061" t="s">
        <v>422</v>
      </c>
      <c r="M2061" t="s">
        <v>444</v>
      </c>
    </row>
    <row r="2062" spans="1:13" hidden="1" x14ac:dyDescent="0.35">
      <c r="A2062" s="45">
        <v>46053</v>
      </c>
      <c r="B2062" t="s">
        <v>367</v>
      </c>
      <c r="C2062" t="s">
        <v>42</v>
      </c>
      <c r="D2062" t="s">
        <v>58</v>
      </c>
      <c r="E2062" t="s">
        <v>58</v>
      </c>
      <c r="F2062" t="s">
        <v>29</v>
      </c>
      <c r="G2062">
        <v>712</v>
      </c>
      <c r="H2062" t="s">
        <v>1409</v>
      </c>
      <c r="I2062" s="38" t="s">
        <v>1342</v>
      </c>
      <c r="J2062" s="38" t="s">
        <v>834</v>
      </c>
      <c r="K2062" s="38" t="s">
        <v>1092</v>
      </c>
      <c r="L2062" s="38" t="s">
        <v>793</v>
      </c>
      <c r="M2062" t="s">
        <v>422</v>
      </c>
    </row>
    <row r="2063" spans="1:13" hidden="1" x14ac:dyDescent="0.35">
      <c r="A2063" s="45">
        <v>46053</v>
      </c>
      <c r="B2063" t="s">
        <v>367</v>
      </c>
      <c r="C2063" t="s">
        <v>18</v>
      </c>
      <c r="D2063" t="s">
        <v>58</v>
      </c>
      <c r="E2063" t="s">
        <v>58</v>
      </c>
      <c r="F2063" t="s">
        <v>29</v>
      </c>
      <c r="G2063">
        <v>712</v>
      </c>
      <c r="H2063" t="s">
        <v>1409</v>
      </c>
      <c r="I2063" t="s">
        <v>763</v>
      </c>
      <c r="J2063" t="s">
        <v>977</v>
      </c>
      <c r="K2063" t="s">
        <v>701</v>
      </c>
      <c r="L2063" t="s">
        <v>637</v>
      </c>
      <c r="M2063" t="s">
        <v>834</v>
      </c>
    </row>
    <row r="2064" spans="1:13" hidden="1" x14ac:dyDescent="0.35">
      <c r="A2064" s="45">
        <v>46053</v>
      </c>
      <c r="B2064" t="s">
        <v>367</v>
      </c>
      <c r="C2064" t="s">
        <v>48</v>
      </c>
      <c r="D2064" t="s">
        <v>58</v>
      </c>
      <c r="E2064" t="s">
        <v>58</v>
      </c>
      <c r="F2064" t="s">
        <v>29</v>
      </c>
      <c r="G2064">
        <v>712</v>
      </c>
      <c r="H2064" t="s">
        <v>1409</v>
      </c>
      <c r="I2064" s="38" t="s">
        <v>651</v>
      </c>
      <c r="J2064" t="s">
        <v>1371</v>
      </c>
      <c r="K2064" t="s">
        <v>444</v>
      </c>
      <c r="L2064" t="s">
        <v>628</v>
      </c>
      <c r="M2064" t="s">
        <v>444</v>
      </c>
    </row>
    <row r="2065" spans="1:13" hidden="1" x14ac:dyDescent="0.35">
      <c r="A2065" s="45">
        <v>46053</v>
      </c>
      <c r="B2065" t="s">
        <v>367</v>
      </c>
      <c r="C2065" t="s">
        <v>46</v>
      </c>
      <c r="D2065" t="s">
        <v>58</v>
      </c>
      <c r="E2065" t="s">
        <v>58</v>
      </c>
      <c r="F2065" t="s">
        <v>29</v>
      </c>
      <c r="G2065">
        <v>713</v>
      </c>
      <c r="H2065" t="s">
        <v>26</v>
      </c>
      <c r="I2065" t="s">
        <v>643</v>
      </c>
      <c r="J2065" t="s">
        <v>450</v>
      </c>
      <c r="K2065" t="s">
        <v>422</v>
      </c>
      <c r="L2065" t="s">
        <v>439</v>
      </c>
      <c r="M2065" t="s">
        <v>422</v>
      </c>
    </row>
    <row r="2066" spans="1:13" hidden="1" x14ac:dyDescent="0.35">
      <c r="A2066" s="45">
        <v>46053</v>
      </c>
      <c r="B2066" t="s">
        <v>367</v>
      </c>
      <c r="C2066" t="s">
        <v>47</v>
      </c>
      <c r="D2066" t="s">
        <v>58</v>
      </c>
      <c r="E2066" t="s">
        <v>58</v>
      </c>
      <c r="F2066" t="s">
        <v>29</v>
      </c>
      <c r="G2066">
        <v>713</v>
      </c>
      <c r="H2066" t="s">
        <v>26</v>
      </c>
      <c r="I2066" s="38" t="s">
        <v>422</v>
      </c>
      <c r="J2066" s="37" t="s">
        <v>422</v>
      </c>
      <c r="K2066" t="s">
        <v>444</v>
      </c>
      <c r="L2066" t="s">
        <v>444</v>
      </c>
      <c r="M2066" t="s">
        <v>444</v>
      </c>
    </row>
    <row r="2067" spans="1:13" hidden="1" x14ac:dyDescent="0.35">
      <c r="A2067" s="45">
        <v>46053</v>
      </c>
      <c r="B2067" t="s">
        <v>367</v>
      </c>
      <c r="C2067" t="s">
        <v>402</v>
      </c>
      <c r="D2067" t="s">
        <v>58</v>
      </c>
      <c r="E2067" t="s">
        <v>58</v>
      </c>
      <c r="F2067" t="s">
        <v>29</v>
      </c>
      <c r="G2067">
        <v>713</v>
      </c>
      <c r="H2067" t="s">
        <v>26</v>
      </c>
      <c r="I2067" s="38" t="s">
        <v>444</v>
      </c>
      <c r="J2067" s="38" t="s">
        <v>444</v>
      </c>
      <c r="K2067" s="38" t="s">
        <v>444</v>
      </c>
      <c r="L2067" s="38" t="s">
        <v>444</v>
      </c>
      <c r="M2067" t="s">
        <v>444</v>
      </c>
    </row>
    <row r="2068" spans="1:13" hidden="1" x14ac:dyDescent="0.35">
      <c r="A2068" s="45">
        <v>46053</v>
      </c>
      <c r="B2068" t="s">
        <v>367</v>
      </c>
      <c r="C2068" t="s">
        <v>26</v>
      </c>
      <c r="D2068" t="s">
        <v>58</v>
      </c>
      <c r="E2068" t="s">
        <v>58</v>
      </c>
      <c r="F2068" t="s">
        <v>29</v>
      </c>
      <c r="G2068">
        <v>713</v>
      </c>
      <c r="H2068" t="s">
        <v>26</v>
      </c>
      <c r="I2068" t="s">
        <v>422</v>
      </c>
      <c r="J2068" t="s">
        <v>422</v>
      </c>
      <c r="K2068" t="s">
        <v>444</v>
      </c>
      <c r="L2068" t="s">
        <v>444</v>
      </c>
      <c r="M2068" t="s">
        <v>444</v>
      </c>
    </row>
    <row r="2069" spans="1:13" hidden="1" x14ac:dyDescent="0.35">
      <c r="A2069" s="45">
        <v>46053</v>
      </c>
      <c r="B2069" t="s">
        <v>367</v>
      </c>
      <c r="C2069" t="s">
        <v>42</v>
      </c>
      <c r="D2069" t="s">
        <v>58</v>
      </c>
      <c r="E2069" t="s">
        <v>58</v>
      </c>
      <c r="F2069" t="s">
        <v>29</v>
      </c>
      <c r="G2069">
        <v>713</v>
      </c>
      <c r="H2069" t="s">
        <v>26</v>
      </c>
      <c r="I2069" s="38" t="s">
        <v>422</v>
      </c>
      <c r="J2069" t="s">
        <v>444</v>
      </c>
      <c r="K2069" t="s">
        <v>444</v>
      </c>
      <c r="L2069" t="s">
        <v>422</v>
      </c>
      <c r="M2069" t="s">
        <v>422</v>
      </c>
    </row>
    <row r="2070" spans="1:13" hidden="1" x14ac:dyDescent="0.35">
      <c r="A2070" s="45">
        <v>46053</v>
      </c>
      <c r="B2070" t="s">
        <v>367</v>
      </c>
      <c r="C2070" t="s">
        <v>18</v>
      </c>
      <c r="D2070" t="s">
        <v>58</v>
      </c>
      <c r="E2070" t="s">
        <v>58</v>
      </c>
      <c r="F2070" t="s">
        <v>29</v>
      </c>
      <c r="G2070">
        <v>713</v>
      </c>
      <c r="H2070" t="s">
        <v>26</v>
      </c>
      <c r="I2070" t="s">
        <v>643</v>
      </c>
      <c r="J2070" t="s">
        <v>450</v>
      </c>
      <c r="K2070" t="s">
        <v>422</v>
      </c>
      <c r="L2070" t="s">
        <v>445</v>
      </c>
      <c r="M2070" t="s">
        <v>422</v>
      </c>
    </row>
    <row r="2071" spans="1:13" hidden="1" x14ac:dyDescent="0.35">
      <c r="A2071" s="45">
        <v>46053</v>
      </c>
      <c r="B2071" t="s">
        <v>367</v>
      </c>
      <c r="C2071" t="s">
        <v>48</v>
      </c>
      <c r="D2071" t="s">
        <v>58</v>
      </c>
      <c r="E2071" t="s">
        <v>58</v>
      </c>
      <c r="F2071" t="s">
        <v>29</v>
      </c>
      <c r="G2071">
        <v>713</v>
      </c>
      <c r="H2071" t="s">
        <v>26</v>
      </c>
      <c r="I2071" t="s">
        <v>444</v>
      </c>
      <c r="J2071" t="s">
        <v>444</v>
      </c>
      <c r="K2071" t="s">
        <v>444</v>
      </c>
      <c r="L2071" t="s">
        <v>444</v>
      </c>
      <c r="M2071" t="s">
        <v>444</v>
      </c>
    </row>
    <row r="2072" spans="1:13" hidden="1" x14ac:dyDescent="0.35">
      <c r="A2072" s="45">
        <v>46053</v>
      </c>
      <c r="B2072" t="s">
        <v>367</v>
      </c>
      <c r="C2072" t="s">
        <v>46</v>
      </c>
      <c r="D2072" t="s">
        <v>58</v>
      </c>
      <c r="E2072" t="s">
        <v>58</v>
      </c>
      <c r="F2072" t="s">
        <v>29</v>
      </c>
      <c r="G2072">
        <v>714</v>
      </c>
      <c r="H2072" t="s">
        <v>1410</v>
      </c>
      <c r="I2072" t="s">
        <v>571</v>
      </c>
      <c r="J2072" t="s">
        <v>441</v>
      </c>
      <c r="K2072" t="s">
        <v>696</v>
      </c>
      <c r="L2072" t="s">
        <v>916</v>
      </c>
      <c r="M2072" t="s">
        <v>422</v>
      </c>
    </row>
    <row r="2073" spans="1:13" hidden="1" x14ac:dyDescent="0.35">
      <c r="A2073" s="45">
        <v>46053</v>
      </c>
      <c r="B2073" t="s">
        <v>367</v>
      </c>
      <c r="C2073" t="s">
        <v>47</v>
      </c>
      <c r="D2073" t="s">
        <v>58</v>
      </c>
      <c r="E2073" t="s">
        <v>58</v>
      </c>
      <c r="F2073" t="s">
        <v>29</v>
      </c>
      <c r="G2073">
        <v>714</v>
      </c>
      <c r="H2073" t="s">
        <v>1410</v>
      </c>
      <c r="I2073" t="s">
        <v>644</v>
      </c>
      <c r="J2073" t="s">
        <v>422</v>
      </c>
      <c r="K2073" t="s">
        <v>422</v>
      </c>
      <c r="L2073" t="s">
        <v>422</v>
      </c>
      <c r="M2073" t="s">
        <v>444</v>
      </c>
    </row>
    <row r="2074" spans="1:13" hidden="1" x14ac:dyDescent="0.35">
      <c r="A2074" s="45">
        <v>46053</v>
      </c>
      <c r="B2074" t="s">
        <v>367</v>
      </c>
      <c r="C2074" t="s">
        <v>402</v>
      </c>
      <c r="D2074" t="s">
        <v>58</v>
      </c>
      <c r="E2074" t="s">
        <v>58</v>
      </c>
      <c r="F2074" t="s">
        <v>29</v>
      </c>
      <c r="G2074">
        <v>714</v>
      </c>
      <c r="H2074" t="s">
        <v>1410</v>
      </c>
      <c r="I2074" s="38" t="s">
        <v>422</v>
      </c>
      <c r="J2074" s="38" t="s">
        <v>422</v>
      </c>
      <c r="K2074" t="s">
        <v>444</v>
      </c>
      <c r="L2074" t="s">
        <v>422</v>
      </c>
      <c r="M2074" t="s">
        <v>444</v>
      </c>
    </row>
    <row r="2075" spans="1:13" hidden="1" x14ac:dyDescent="0.35">
      <c r="A2075" s="45">
        <v>46053</v>
      </c>
      <c r="B2075" t="s">
        <v>367</v>
      </c>
      <c r="C2075" t="s">
        <v>26</v>
      </c>
      <c r="D2075" t="s">
        <v>58</v>
      </c>
      <c r="E2075" t="s">
        <v>58</v>
      </c>
      <c r="F2075" t="s">
        <v>29</v>
      </c>
      <c r="G2075">
        <v>714</v>
      </c>
      <c r="H2075" t="s">
        <v>1410</v>
      </c>
      <c r="I2075" t="s">
        <v>444</v>
      </c>
      <c r="J2075" t="s">
        <v>444</v>
      </c>
      <c r="K2075" t="s">
        <v>444</v>
      </c>
      <c r="L2075" t="s">
        <v>444</v>
      </c>
      <c r="M2075" t="s">
        <v>444</v>
      </c>
    </row>
    <row r="2076" spans="1:13" hidden="1" x14ac:dyDescent="0.35">
      <c r="A2076" s="45">
        <v>46053</v>
      </c>
      <c r="B2076" t="s">
        <v>367</v>
      </c>
      <c r="C2076" t="s">
        <v>42</v>
      </c>
      <c r="D2076" t="s">
        <v>58</v>
      </c>
      <c r="E2076" t="s">
        <v>58</v>
      </c>
      <c r="F2076" t="s">
        <v>29</v>
      </c>
      <c r="G2076">
        <v>714</v>
      </c>
      <c r="H2076" t="s">
        <v>1410</v>
      </c>
      <c r="I2076" s="38" t="s">
        <v>644</v>
      </c>
      <c r="J2076" s="38" t="s">
        <v>439</v>
      </c>
      <c r="K2076" s="38" t="s">
        <v>916</v>
      </c>
      <c r="L2076" s="38" t="s">
        <v>881</v>
      </c>
      <c r="M2076" s="38" t="s">
        <v>444</v>
      </c>
    </row>
    <row r="2077" spans="1:13" hidden="1" x14ac:dyDescent="0.35">
      <c r="A2077" s="45">
        <v>46053</v>
      </c>
      <c r="B2077" t="s">
        <v>367</v>
      </c>
      <c r="C2077" t="s">
        <v>18</v>
      </c>
      <c r="D2077" t="s">
        <v>58</v>
      </c>
      <c r="E2077" t="s">
        <v>58</v>
      </c>
      <c r="F2077" t="s">
        <v>29</v>
      </c>
      <c r="G2077">
        <v>714</v>
      </c>
      <c r="H2077" t="s">
        <v>1410</v>
      </c>
      <c r="I2077" t="s">
        <v>571</v>
      </c>
      <c r="J2077" t="s">
        <v>449</v>
      </c>
      <c r="K2077" t="s">
        <v>904</v>
      </c>
      <c r="L2077" t="s">
        <v>897</v>
      </c>
      <c r="M2077" t="s">
        <v>422</v>
      </c>
    </row>
    <row r="2078" spans="1:13" hidden="1" x14ac:dyDescent="0.35">
      <c r="A2078" s="45">
        <v>46053</v>
      </c>
      <c r="B2078" t="s">
        <v>367</v>
      </c>
      <c r="C2078" t="s">
        <v>48</v>
      </c>
      <c r="D2078" t="s">
        <v>58</v>
      </c>
      <c r="E2078" t="s">
        <v>58</v>
      </c>
      <c r="F2078" t="s">
        <v>29</v>
      </c>
      <c r="G2078">
        <v>714</v>
      </c>
      <c r="H2078" t="s">
        <v>1410</v>
      </c>
      <c r="I2078" s="38" t="s">
        <v>574</v>
      </c>
      <c r="J2078" s="38" t="s">
        <v>422</v>
      </c>
      <c r="K2078" t="s">
        <v>422</v>
      </c>
      <c r="L2078" s="38" t="s">
        <v>831</v>
      </c>
      <c r="M2078" t="s">
        <v>444</v>
      </c>
    </row>
    <row r="2079" spans="1:13" hidden="1" x14ac:dyDescent="0.35">
      <c r="A2079" s="45">
        <v>46053</v>
      </c>
      <c r="B2079" t="s">
        <v>367</v>
      </c>
      <c r="C2079" t="s">
        <v>46</v>
      </c>
      <c r="D2079" t="s">
        <v>58</v>
      </c>
      <c r="E2079" t="s">
        <v>58</v>
      </c>
      <c r="F2079" t="s">
        <v>29</v>
      </c>
      <c r="G2079">
        <v>715</v>
      </c>
      <c r="H2079" t="s">
        <v>1411</v>
      </c>
      <c r="I2079" t="s">
        <v>639</v>
      </c>
      <c r="J2079" t="s">
        <v>793</v>
      </c>
      <c r="K2079" t="s">
        <v>687</v>
      </c>
      <c r="L2079" t="s">
        <v>729</v>
      </c>
      <c r="M2079" t="s">
        <v>422</v>
      </c>
    </row>
    <row r="2080" spans="1:13" hidden="1" x14ac:dyDescent="0.35">
      <c r="A2080" s="45">
        <v>46053</v>
      </c>
      <c r="B2080" t="s">
        <v>367</v>
      </c>
      <c r="C2080" t="s">
        <v>47</v>
      </c>
      <c r="D2080" t="s">
        <v>58</v>
      </c>
      <c r="E2080" t="s">
        <v>58</v>
      </c>
      <c r="F2080" t="s">
        <v>29</v>
      </c>
      <c r="G2080">
        <v>715</v>
      </c>
      <c r="H2080" t="s">
        <v>1411</v>
      </c>
      <c r="I2080" s="38" t="s">
        <v>1095</v>
      </c>
      <c r="J2080" t="s">
        <v>1303</v>
      </c>
      <c r="K2080" t="s">
        <v>422</v>
      </c>
      <c r="L2080" t="s">
        <v>699</v>
      </c>
      <c r="M2080" t="s">
        <v>444</v>
      </c>
    </row>
    <row r="2081" spans="1:13" hidden="1" x14ac:dyDescent="0.35">
      <c r="A2081" s="45">
        <v>46053</v>
      </c>
      <c r="B2081" t="s">
        <v>367</v>
      </c>
      <c r="C2081" t="s">
        <v>402</v>
      </c>
      <c r="D2081" t="s">
        <v>58</v>
      </c>
      <c r="E2081" t="s">
        <v>58</v>
      </c>
      <c r="F2081" t="s">
        <v>29</v>
      </c>
      <c r="G2081">
        <v>715</v>
      </c>
      <c r="H2081" t="s">
        <v>1411</v>
      </c>
      <c r="I2081" s="38" t="s">
        <v>422</v>
      </c>
      <c r="J2081" s="38" t="s">
        <v>422</v>
      </c>
      <c r="K2081" s="38" t="s">
        <v>444</v>
      </c>
      <c r="L2081" s="38" t="s">
        <v>422</v>
      </c>
      <c r="M2081" s="37" t="s">
        <v>444</v>
      </c>
    </row>
    <row r="2082" spans="1:13" hidden="1" x14ac:dyDescent="0.35">
      <c r="A2082" s="45">
        <v>46053</v>
      </c>
      <c r="B2082" t="s">
        <v>367</v>
      </c>
      <c r="C2082" t="s">
        <v>26</v>
      </c>
      <c r="D2082" t="s">
        <v>58</v>
      </c>
      <c r="E2082" t="s">
        <v>58</v>
      </c>
      <c r="F2082" t="s">
        <v>29</v>
      </c>
      <c r="G2082">
        <v>715</v>
      </c>
      <c r="H2082" t="s">
        <v>1411</v>
      </c>
      <c r="I2082" t="s">
        <v>422</v>
      </c>
      <c r="J2082" t="s">
        <v>422</v>
      </c>
      <c r="K2082" t="s">
        <v>444</v>
      </c>
      <c r="L2082" t="s">
        <v>444</v>
      </c>
      <c r="M2082" t="s">
        <v>444</v>
      </c>
    </row>
    <row r="2083" spans="1:13" hidden="1" x14ac:dyDescent="0.35">
      <c r="A2083" s="45">
        <v>46053</v>
      </c>
      <c r="B2083" t="s">
        <v>367</v>
      </c>
      <c r="C2083" t="s">
        <v>42</v>
      </c>
      <c r="D2083" t="s">
        <v>58</v>
      </c>
      <c r="E2083" t="s">
        <v>58</v>
      </c>
      <c r="F2083" t="s">
        <v>29</v>
      </c>
      <c r="G2083">
        <v>715</v>
      </c>
      <c r="H2083" t="s">
        <v>1411</v>
      </c>
      <c r="I2083" s="37" t="s">
        <v>447</v>
      </c>
      <c r="J2083" s="38" t="s">
        <v>455</v>
      </c>
      <c r="K2083" s="38" t="s">
        <v>422</v>
      </c>
      <c r="L2083" s="38" t="s">
        <v>641</v>
      </c>
      <c r="M2083" s="37" t="s">
        <v>444</v>
      </c>
    </row>
    <row r="2084" spans="1:13" hidden="1" x14ac:dyDescent="0.35">
      <c r="A2084" s="45">
        <v>46053</v>
      </c>
      <c r="B2084" t="s">
        <v>367</v>
      </c>
      <c r="C2084" t="s">
        <v>18</v>
      </c>
      <c r="D2084" t="s">
        <v>58</v>
      </c>
      <c r="E2084" t="s">
        <v>58</v>
      </c>
      <c r="F2084" t="s">
        <v>29</v>
      </c>
      <c r="G2084">
        <v>715</v>
      </c>
      <c r="H2084" t="s">
        <v>1411</v>
      </c>
      <c r="I2084" s="38" t="s">
        <v>764</v>
      </c>
      <c r="J2084" s="37" t="s">
        <v>764</v>
      </c>
      <c r="K2084" t="s">
        <v>687</v>
      </c>
      <c r="L2084" t="s">
        <v>794</v>
      </c>
      <c r="M2084" t="s">
        <v>422</v>
      </c>
    </row>
    <row r="2085" spans="1:13" hidden="1" x14ac:dyDescent="0.35">
      <c r="A2085" s="45">
        <v>46053</v>
      </c>
      <c r="B2085" t="s">
        <v>367</v>
      </c>
      <c r="C2085" t="s">
        <v>48</v>
      </c>
      <c r="D2085" t="s">
        <v>58</v>
      </c>
      <c r="E2085" t="s">
        <v>58</v>
      </c>
      <c r="F2085" t="s">
        <v>29</v>
      </c>
      <c r="G2085">
        <v>715</v>
      </c>
      <c r="H2085" t="s">
        <v>1411</v>
      </c>
      <c r="I2085" s="38" t="s">
        <v>794</v>
      </c>
      <c r="J2085" s="38" t="s">
        <v>1140</v>
      </c>
      <c r="K2085" t="s">
        <v>444</v>
      </c>
      <c r="L2085" t="s">
        <v>844</v>
      </c>
      <c r="M2085" t="s">
        <v>444</v>
      </c>
    </row>
    <row r="2086" spans="1:13" hidden="1" x14ac:dyDescent="0.35">
      <c r="A2086" s="45">
        <v>46053</v>
      </c>
      <c r="B2086" t="s">
        <v>367</v>
      </c>
      <c r="C2086" t="s">
        <v>46</v>
      </c>
      <c r="D2086" t="s">
        <v>58</v>
      </c>
      <c r="E2086" t="s">
        <v>58</v>
      </c>
      <c r="F2086" t="s">
        <v>29</v>
      </c>
      <c r="G2086">
        <v>999</v>
      </c>
      <c r="H2086" t="s">
        <v>27</v>
      </c>
      <c r="I2086" s="37" t="s">
        <v>1472</v>
      </c>
      <c r="J2086" s="38" t="s">
        <v>1473</v>
      </c>
      <c r="K2086" t="s">
        <v>1109</v>
      </c>
      <c r="L2086" t="s">
        <v>461</v>
      </c>
      <c r="M2086" s="38" t="s">
        <v>1474</v>
      </c>
    </row>
    <row r="2087" spans="1:13" hidden="1" x14ac:dyDescent="0.35">
      <c r="A2087" s="45">
        <v>46053</v>
      </c>
      <c r="B2087" t="s">
        <v>367</v>
      </c>
      <c r="C2087" t="s">
        <v>47</v>
      </c>
      <c r="D2087" t="s">
        <v>58</v>
      </c>
      <c r="E2087" t="s">
        <v>58</v>
      </c>
      <c r="F2087" t="s">
        <v>29</v>
      </c>
      <c r="G2087">
        <v>999</v>
      </c>
      <c r="H2087" t="s">
        <v>27</v>
      </c>
      <c r="I2087" s="37" t="s">
        <v>1475</v>
      </c>
      <c r="J2087" s="37" t="s">
        <v>1476</v>
      </c>
      <c r="K2087" t="s">
        <v>1477</v>
      </c>
      <c r="L2087" t="s">
        <v>1478</v>
      </c>
      <c r="M2087" s="37" t="s">
        <v>444</v>
      </c>
    </row>
    <row r="2088" spans="1:13" hidden="1" x14ac:dyDescent="0.35">
      <c r="A2088" s="45">
        <v>46053</v>
      </c>
      <c r="B2088" t="s">
        <v>367</v>
      </c>
      <c r="C2088" t="s">
        <v>402</v>
      </c>
      <c r="D2088" t="s">
        <v>58</v>
      </c>
      <c r="E2088" t="s">
        <v>58</v>
      </c>
      <c r="F2088" t="s">
        <v>29</v>
      </c>
      <c r="G2088">
        <v>999</v>
      </c>
      <c r="H2088" t="s">
        <v>27</v>
      </c>
      <c r="I2088" s="38" t="s">
        <v>520</v>
      </c>
      <c r="J2088" s="38" t="s">
        <v>581</v>
      </c>
      <c r="K2088" s="38" t="s">
        <v>422</v>
      </c>
      <c r="L2088" s="38" t="s">
        <v>1479</v>
      </c>
      <c r="M2088" s="38" t="s">
        <v>444</v>
      </c>
    </row>
    <row r="2089" spans="1:13" hidden="1" x14ac:dyDescent="0.35">
      <c r="A2089" s="45">
        <v>46053</v>
      </c>
      <c r="B2089" t="s">
        <v>367</v>
      </c>
      <c r="C2089" t="s">
        <v>26</v>
      </c>
      <c r="D2089" t="s">
        <v>58</v>
      </c>
      <c r="E2089" t="s">
        <v>58</v>
      </c>
      <c r="F2089" t="s">
        <v>29</v>
      </c>
      <c r="G2089">
        <v>999</v>
      </c>
      <c r="H2089" t="s">
        <v>27</v>
      </c>
      <c r="I2089" t="s">
        <v>810</v>
      </c>
      <c r="J2089" t="s">
        <v>540</v>
      </c>
      <c r="K2089" t="s">
        <v>422</v>
      </c>
      <c r="L2089" t="s">
        <v>422</v>
      </c>
      <c r="M2089" t="s">
        <v>422</v>
      </c>
    </row>
    <row r="2090" spans="1:13" hidden="1" x14ac:dyDescent="0.35">
      <c r="A2090" s="45">
        <v>46053</v>
      </c>
      <c r="B2090" t="s">
        <v>367</v>
      </c>
      <c r="C2090" t="s">
        <v>42</v>
      </c>
      <c r="D2090" t="s">
        <v>58</v>
      </c>
      <c r="E2090" t="s">
        <v>58</v>
      </c>
      <c r="F2090" t="s">
        <v>29</v>
      </c>
      <c r="G2090">
        <v>999</v>
      </c>
      <c r="H2090" t="s">
        <v>27</v>
      </c>
      <c r="I2090" s="38" t="s">
        <v>1480</v>
      </c>
      <c r="J2090" s="38" t="s">
        <v>1481</v>
      </c>
      <c r="K2090" s="38" t="s">
        <v>1482</v>
      </c>
      <c r="L2090" s="38" t="s">
        <v>778</v>
      </c>
      <c r="M2090" t="s">
        <v>465</v>
      </c>
    </row>
    <row r="2091" spans="1:13" hidden="1" x14ac:dyDescent="0.35">
      <c r="A2091" s="45">
        <v>46053</v>
      </c>
      <c r="B2091" t="s">
        <v>367</v>
      </c>
      <c r="C2091" t="s">
        <v>18</v>
      </c>
      <c r="D2091" t="s">
        <v>58</v>
      </c>
      <c r="E2091" t="s">
        <v>58</v>
      </c>
      <c r="F2091" t="s">
        <v>29</v>
      </c>
      <c r="G2091">
        <v>999</v>
      </c>
      <c r="H2091" t="s">
        <v>27</v>
      </c>
      <c r="I2091" t="s">
        <v>1483</v>
      </c>
      <c r="J2091" t="s">
        <v>1484</v>
      </c>
      <c r="K2091" t="s">
        <v>1485</v>
      </c>
      <c r="L2091" t="s">
        <v>1486</v>
      </c>
      <c r="M2091" t="s">
        <v>1487</v>
      </c>
    </row>
    <row r="2092" spans="1:13" hidden="1" x14ac:dyDescent="0.35">
      <c r="A2092" s="45">
        <v>46053</v>
      </c>
      <c r="B2092" t="s">
        <v>367</v>
      </c>
      <c r="C2092" t="s">
        <v>48</v>
      </c>
      <c r="D2092" t="s">
        <v>58</v>
      </c>
      <c r="E2092" t="s">
        <v>58</v>
      </c>
      <c r="F2092" t="s">
        <v>29</v>
      </c>
      <c r="G2092">
        <v>999</v>
      </c>
      <c r="H2092" t="s">
        <v>27</v>
      </c>
      <c r="I2092" s="38" t="s">
        <v>1488</v>
      </c>
      <c r="J2092" s="38" t="s">
        <v>1489</v>
      </c>
      <c r="K2092" t="s">
        <v>773</v>
      </c>
      <c r="L2092" t="s">
        <v>1490</v>
      </c>
      <c r="M2092" t="s">
        <v>422</v>
      </c>
    </row>
    <row r="2093" spans="1:13" hidden="1" x14ac:dyDescent="0.35">
      <c r="A2093" s="45">
        <v>46053</v>
      </c>
      <c r="B2093" t="s">
        <v>367</v>
      </c>
      <c r="C2093" t="s">
        <v>46</v>
      </c>
      <c r="D2093" t="s">
        <v>58</v>
      </c>
      <c r="E2093" t="s">
        <v>58</v>
      </c>
      <c r="F2093" t="s">
        <v>33</v>
      </c>
      <c r="G2093">
        <v>701</v>
      </c>
      <c r="H2093" t="s">
        <v>1387</v>
      </c>
      <c r="I2093" t="s">
        <v>1257</v>
      </c>
      <c r="J2093" t="s">
        <v>862</v>
      </c>
      <c r="K2093" t="s">
        <v>729</v>
      </c>
      <c r="L2093" t="s">
        <v>1131</v>
      </c>
      <c r="M2093" t="s">
        <v>444</v>
      </c>
    </row>
    <row r="2094" spans="1:13" hidden="1" x14ac:dyDescent="0.35">
      <c r="A2094" s="45">
        <v>46053</v>
      </c>
      <c r="B2094" t="s">
        <v>367</v>
      </c>
      <c r="C2094" t="s">
        <v>47</v>
      </c>
      <c r="D2094" t="s">
        <v>58</v>
      </c>
      <c r="E2094" t="s">
        <v>58</v>
      </c>
      <c r="F2094" t="s">
        <v>33</v>
      </c>
      <c r="G2094">
        <v>701</v>
      </c>
      <c r="H2094" t="s">
        <v>1387</v>
      </c>
      <c r="I2094" s="38" t="s">
        <v>422</v>
      </c>
      <c r="J2094" t="s">
        <v>422</v>
      </c>
      <c r="K2094" t="s">
        <v>422</v>
      </c>
      <c r="L2094" t="s">
        <v>444</v>
      </c>
      <c r="M2094" t="s">
        <v>444</v>
      </c>
    </row>
    <row r="2095" spans="1:13" hidden="1" x14ac:dyDescent="0.35">
      <c r="A2095" s="45">
        <v>46053</v>
      </c>
      <c r="B2095" t="s">
        <v>367</v>
      </c>
      <c r="C2095" t="s">
        <v>402</v>
      </c>
      <c r="D2095" t="s">
        <v>58</v>
      </c>
      <c r="E2095" t="s">
        <v>58</v>
      </c>
      <c r="F2095" t="s">
        <v>33</v>
      </c>
      <c r="G2095">
        <v>701</v>
      </c>
      <c r="H2095" t="s">
        <v>1387</v>
      </c>
      <c r="I2095" s="38" t="s">
        <v>444</v>
      </c>
      <c r="J2095" s="38" t="s">
        <v>444</v>
      </c>
      <c r="K2095" s="37" t="s">
        <v>444</v>
      </c>
      <c r="L2095" s="38" t="s">
        <v>444</v>
      </c>
      <c r="M2095" t="s">
        <v>444</v>
      </c>
    </row>
    <row r="2096" spans="1:13" hidden="1" x14ac:dyDescent="0.35">
      <c r="A2096" s="45">
        <v>46053</v>
      </c>
      <c r="B2096" t="s">
        <v>367</v>
      </c>
      <c r="C2096" t="s">
        <v>26</v>
      </c>
      <c r="D2096" t="s">
        <v>58</v>
      </c>
      <c r="E2096" t="s">
        <v>58</v>
      </c>
      <c r="F2096" t="s">
        <v>33</v>
      </c>
      <c r="G2096">
        <v>701</v>
      </c>
      <c r="H2096" t="s">
        <v>1387</v>
      </c>
      <c r="I2096" t="s">
        <v>422</v>
      </c>
      <c r="J2096" t="s">
        <v>422</v>
      </c>
      <c r="K2096" t="s">
        <v>444</v>
      </c>
      <c r="L2096" t="s">
        <v>444</v>
      </c>
      <c r="M2096" t="s">
        <v>444</v>
      </c>
    </row>
    <row r="2097" spans="1:13" hidden="1" x14ac:dyDescent="0.35">
      <c r="A2097" s="45">
        <v>46053</v>
      </c>
      <c r="B2097" t="s">
        <v>367</v>
      </c>
      <c r="C2097" t="s">
        <v>42</v>
      </c>
      <c r="D2097" t="s">
        <v>58</v>
      </c>
      <c r="E2097" t="s">
        <v>58</v>
      </c>
      <c r="F2097" t="s">
        <v>33</v>
      </c>
      <c r="G2097">
        <v>701</v>
      </c>
      <c r="H2097" t="s">
        <v>1387</v>
      </c>
      <c r="I2097" t="s">
        <v>1366</v>
      </c>
      <c r="J2097" t="s">
        <v>1463</v>
      </c>
      <c r="K2097" t="s">
        <v>422</v>
      </c>
      <c r="L2097" t="s">
        <v>444</v>
      </c>
      <c r="M2097" t="s">
        <v>422</v>
      </c>
    </row>
    <row r="2098" spans="1:13" hidden="1" x14ac:dyDescent="0.35">
      <c r="A2098" s="45">
        <v>46053</v>
      </c>
      <c r="B2098" t="s">
        <v>367</v>
      </c>
      <c r="C2098" t="s">
        <v>18</v>
      </c>
      <c r="D2098" t="s">
        <v>58</v>
      </c>
      <c r="E2098" t="s">
        <v>58</v>
      </c>
      <c r="F2098" t="s">
        <v>33</v>
      </c>
      <c r="G2098">
        <v>701</v>
      </c>
      <c r="H2098" t="s">
        <v>1387</v>
      </c>
      <c r="I2098" t="s">
        <v>697</v>
      </c>
      <c r="J2098" t="s">
        <v>939</v>
      </c>
      <c r="K2098" t="s">
        <v>639</v>
      </c>
      <c r="L2098" t="s">
        <v>637</v>
      </c>
      <c r="M2098" t="s">
        <v>422</v>
      </c>
    </row>
    <row r="2099" spans="1:13" hidden="1" x14ac:dyDescent="0.35">
      <c r="A2099" s="45">
        <v>46053</v>
      </c>
      <c r="B2099" t="s">
        <v>367</v>
      </c>
      <c r="C2099" t="s">
        <v>48</v>
      </c>
      <c r="D2099" t="s">
        <v>58</v>
      </c>
      <c r="E2099" t="s">
        <v>58</v>
      </c>
      <c r="F2099" t="s">
        <v>33</v>
      </c>
      <c r="G2099">
        <v>701</v>
      </c>
      <c r="H2099" t="s">
        <v>1387</v>
      </c>
      <c r="I2099" t="s">
        <v>422</v>
      </c>
      <c r="J2099" t="s">
        <v>422</v>
      </c>
      <c r="K2099" t="s">
        <v>422</v>
      </c>
      <c r="L2099" t="s">
        <v>444</v>
      </c>
      <c r="M2099" t="s">
        <v>444</v>
      </c>
    </row>
    <row r="2100" spans="1:13" hidden="1" x14ac:dyDescent="0.35">
      <c r="A2100" s="45">
        <v>46053</v>
      </c>
      <c r="B2100" t="s">
        <v>367</v>
      </c>
      <c r="C2100" t="s">
        <v>46</v>
      </c>
      <c r="D2100" t="s">
        <v>58</v>
      </c>
      <c r="E2100" t="s">
        <v>58</v>
      </c>
      <c r="F2100" t="s">
        <v>33</v>
      </c>
      <c r="G2100">
        <v>702</v>
      </c>
      <c r="H2100" t="s">
        <v>1388</v>
      </c>
      <c r="I2100" t="s">
        <v>441</v>
      </c>
      <c r="J2100" t="s">
        <v>422</v>
      </c>
      <c r="K2100" t="s">
        <v>422</v>
      </c>
      <c r="L2100" t="s">
        <v>422</v>
      </c>
      <c r="M2100" t="s">
        <v>422</v>
      </c>
    </row>
    <row r="2101" spans="1:13" hidden="1" x14ac:dyDescent="0.35">
      <c r="A2101" s="45">
        <v>46053</v>
      </c>
      <c r="B2101" t="s">
        <v>367</v>
      </c>
      <c r="C2101" t="s">
        <v>47</v>
      </c>
      <c r="D2101" t="s">
        <v>58</v>
      </c>
      <c r="E2101" t="s">
        <v>58</v>
      </c>
      <c r="F2101" t="s">
        <v>33</v>
      </c>
      <c r="G2101">
        <v>702</v>
      </c>
      <c r="H2101" t="s">
        <v>1388</v>
      </c>
      <c r="I2101" t="s">
        <v>422</v>
      </c>
      <c r="J2101" t="s">
        <v>444</v>
      </c>
      <c r="K2101" t="s">
        <v>422</v>
      </c>
      <c r="L2101" t="s">
        <v>444</v>
      </c>
      <c r="M2101" t="s">
        <v>444</v>
      </c>
    </row>
    <row r="2102" spans="1:13" hidden="1" x14ac:dyDescent="0.35">
      <c r="A2102" s="45">
        <v>46053</v>
      </c>
      <c r="B2102" t="s">
        <v>367</v>
      </c>
      <c r="C2102" t="s">
        <v>402</v>
      </c>
      <c r="D2102" t="s">
        <v>58</v>
      </c>
      <c r="E2102" t="s">
        <v>58</v>
      </c>
      <c r="F2102" t="s">
        <v>33</v>
      </c>
      <c r="G2102">
        <v>702</v>
      </c>
      <c r="H2102" t="s">
        <v>1388</v>
      </c>
      <c r="I2102" t="s">
        <v>444</v>
      </c>
      <c r="J2102" t="s">
        <v>444</v>
      </c>
      <c r="K2102" t="s">
        <v>444</v>
      </c>
      <c r="L2102" t="s">
        <v>444</v>
      </c>
      <c r="M2102" t="s">
        <v>444</v>
      </c>
    </row>
    <row r="2103" spans="1:13" hidden="1" x14ac:dyDescent="0.35">
      <c r="A2103" s="45">
        <v>46053</v>
      </c>
      <c r="B2103" t="s">
        <v>367</v>
      </c>
      <c r="C2103" t="s">
        <v>26</v>
      </c>
      <c r="D2103" t="s">
        <v>58</v>
      </c>
      <c r="E2103" t="s">
        <v>58</v>
      </c>
      <c r="F2103" t="s">
        <v>33</v>
      </c>
      <c r="G2103">
        <v>702</v>
      </c>
      <c r="H2103" t="s">
        <v>1388</v>
      </c>
      <c r="I2103" t="s">
        <v>444</v>
      </c>
      <c r="J2103" t="s">
        <v>444</v>
      </c>
      <c r="K2103" t="s">
        <v>444</v>
      </c>
      <c r="L2103" t="s">
        <v>444</v>
      </c>
      <c r="M2103" t="s">
        <v>444</v>
      </c>
    </row>
    <row r="2104" spans="1:13" hidden="1" x14ac:dyDescent="0.35">
      <c r="A2104" s="45">
        <v>46053</v>
      </c>
      <c r="B2104" t="s">
        <v>367</v>
      </c>
      <c r="C2104" t="s">
        <v>42</v>
      </c>
      <c r="D2104" t="s">
        <v>58</v>
      </c>
      <c r="E2104" t="s">
        <v>58</v>
      </c>
      <c r="F2104" t="s">
        <v>33</v>
      </c>
      <c r="G2104">
        <v>702</v>
      </c>
      <c r="H2104" t="s">
        <v>1388</v>
      </c>
      <c r="I2104" t="s">
        <v>422</v>
      </c>
      <c r="J2104" t="s">
        <v>444</v>
      </c>
      <c r="K2104" t="s">
        <v>422</v>
      </c>
      <c r="L2104" t="s">
        <v>444</v>
      </c>
      <c r="M2104" t="s">
        <v>444</v>
      </c>
    </row>
    <row r="2105" spans="1:13" hidden="1" x14ac:dyDescent="0.35">
      <c r="A2105" s="45">
        <v>46053</v>
      </c>
      <c r="B2105" t="s">
        <v>367</v>
      </c>
      <c r="C2105" t="s">
        <v>18</v>
      </c>
      <c r="D2105" t="s">
        <v>58</v>
      </c>
      <c r="E2105" t="s">
        <v>58</v>
      </c>
      <c r="F2105" t="s">
        <v>33</v>
      </c>
      <c r="G2105">
        <v>702</v>
      </c>
      <c r="H2105" t="s">
        <v>1388</v>
      </c>
      <c r="I2105" t="s">
        <v>496</v>
      </c>
      <c r="J2105" t="s">
        <v>422</v>
      </c>
      <c r="K2105" t="s">
        <v>644</v>
      </c>
      <c r="L2105" t="s">
        <v>422</v>
      </c>
      <c r="M2105" t="s">
        <v>422</v>
      </c>
    </row>
    <row r="2106" spans="1:13" hidden="1" x14ac:dyDescent="0.35">
      <c r="A2106" s="45">
        <v>46053</v>
      </c>
      <c r="B2106" t="s">
        <v>367</v>
      </c>
      <c r="C2106" t="s">
        <v>48</v>
      </c>
      <c r="D2106" t="s">
        <v>58</v>
      </c>
      <c r="E2106" t="s">
        <v>58</v>
      </c>
      <c r="F2106" t="s">
        <v>33</v>
      </c>
      <c r="G2106">
        <v>702</v>
      </c>
      <c r="H2106" t="s">
        <v>1388</v>
      </c>
      <c r="I2106" t="s">
        <v>422</v>
      </c>
      <c r="J2106" t="s">
        <v>444</v>
      </c>
      <c r="K2106" t="s">
        <v>422</v>
      </c>
      <c r="L2106" t="s">
        <v>444</v>
      </c>
      <c r="M2106" t="s">
        <v>444</v>
      </c>
    </row>
    <row r="2107" spans="1:13" hidden="1" x14ac:dyDescent="0.35">
      <c r="A2107" s="45">
        <v>46053</v>
      </c>
      <c r="B2107" t="s">
        <v>367</v>
      </c>
      <c r="C2107" t="s">
        <v>46</v>
      </c>
      <c r="D2107" t="s">
        <v>58</v>
      </c>
      <c r="E2107" t="s">
        <v>58</v>
      </c>
      <c r="F2107" t="s">
        <v>33</v>
      </c>
      <c r="G2107">
        <v>703</v>
      </c>
      <c r="H2107" t="s">
        <v>371</v>
      </c>
      <c r="I2107" t="s">
        <v>566</v>
      </c>
      <c r="J2107" t="s">
        <v>698</v>
      </c>
      <c r="K2107" t="s">
        <v>1142</v>
      </c>
      <c r="L2107" t="s">
        <v>567</v>
      </c>
      <c r="M2107" t="s">
        <v>422</v>
      </c>
    </row>
    <row r="2108" spans="1:13" hidden="1" x14ac:dyDescent="0.35">
      <c r="A2108" s="45">
        <v>46053</v>
      </c>
      <c r="B2108" t="s">
        <v>367</v>
      </c>
      <c r="C2108" t="s">
        <v>47</v>
      </c>
      <c r="D2108" t="s">
        <v>58</v>
      </c>
      <c r="E2108" t="s">
        <v>58</v>
      </c>
      <c r="F2108" t="s">
        <v>33</v>
      </c>
      <c r="G2108">
        <v>703</v>
      </c>
      <c r="H2108" t="s">
        <v>371</v>
      </c>
      <c r="I2108" t="s">
        <v>422</v>
      </c>
      <c r="J2108" t="s">
        <v>444</v>
      </c>
      <c r="K2108" t="s">
        <v>422</v>
      </c>
      <c r="L2108" t="s">
        <v>444</v>
      </c>
      <c r="M2108" t="s">
        <v>444</v>
      </c>
    </row>
    <row r="2109" spans="1:13" hidden="1" x14ac:dyDescent="0.35">
      <c r="A2109" s="45">
        <v>46053</v>
      </c>
      <c r="B2109" t="s">
        <v>367</v>
      </c>
      <c r="C2109" t="s">
        <v>402</v>
      </c>
      <c r="D2109" t="s">
        <v>58</v>
      </c>
      <c r="E2109" t="s">
        <v>58</v>
      </c>
      <c r="F2109" t="s">
        <v>33</v>
      </c>
      <c r="G2109">
        <v>703</v>
      </c>
      <c r="H2109" t="s">
        <v>371</v>
      </c>
      <c r="I2109" t="s">
        <v>422</v>
      </c>
      <c r="J2109" t="s">
        <v>422</v>
      </c>
      <c r="K2109" t="s">
        <v>444</v>
      </c>
      <c r="L2109" t="s">
        <v>444</v>
      </c>
      <c r="M2109" t="s">
        <v>444</v>
      </c>
    </row>
    <row r="2110" spans="1:13" hidden="1" x14ac:dyDescent="0.35">
      <c r="A2110" s="45">
        <v>46053</v>
      </c>
      <c r="B2110" t="s">
        <v>367</v>
      </c>
      <c r="C2110" t="s">
        <v>26</v>
      </c>
      <c r="D2110" t="s">
        <v>58</v>
      </c>
      <c r="E2110" t="s">
        <v>58</v>
      </c>
      <c r="F2110" t="s">
        <v>33</v>
      </c>
      <c r="G2110">
        <v>703</v>
      </c>
      <c r="H2110" t="s">
        <v>371</v>
      </c>
      <c r="I2110" t="s">
        <v>422</v>
      </c>
      <c r="J2110" t="s">
        <v>422</v>
      </c>
      <c r="K2110" t="s">
        <v>444</v>
      </c>
      <c r="L2110" t="s">
        <v>444</v>
      </c>
      <c r="M2110" t="s">
        <v>422</v>
      </c>
    </row>
    <row r="2111" spans="1:13" hidden="1" x14ac:dyDescent="0.35">
      <c r="A2111" s="45">
        <v>46053</v>
      </c>
      <c r="B2111" t="s">
        <v>367</v>
      </c>
      <c r="C2111" t="s">
        <v>42</v>
      </c>
      <c r="D2111" t="s">
        <v>58</v>
      </c>
      <c r="E2111" t="s">
        <v>58</v>
      </c>
      <c r="F2111" t="s">
        <v>33</v>
      </c>
      <c r="G2111">
        <v>703</v>
      </c>
      <c r="H2111" t="s">
        <v>371</v>
      </c>
      <c r="I2111" s="38" t="s">
        <v>884</v>
      </c>
      <c r="J2111" t="s">
        <v>422</v>
      </c>
      <c r="K2111" s="38" t="s">
        <v>422</v>
      </c>
      <c r="L2111" t="s">
        <v>1029</v>
      </c>
      <c r="M2111" t="s">
        <v>444</v>
      </c>
    </row>
    <row r="2112" spans="1:13" hidden="1" x14ac:dyDescent="0.35">
      <c r="A2112" s="45">
        <v>46053</v>
      </c>
      <c r="B2112" t="s">
        <v>367</v>
      </c>
      <c r="C2112" t="s">
        <v>18</v>
      </c>
      <c r="D2112" t="s">
        <v>58</v>
      </c>
      <c r="E2112" t="s">
        <v>58</v>
      </c>
      <c r="F2112" t="s">
        <v>33</v>
      </c>
      <c r="G2112">
        <v>703</v>
      </c>
      <c r="H2112" t="s">
        <v>371</v>
      </c>
      <c r="I2112" s="37" t="s">
        <v>844</v>
      </c>
      <c r="J2112" t="s">
        <v>721</v>
      </c>
      <c r="K2112" s="37" t="s">
        <v>1096</v>
      </c>
      <c r="L2112" t="s">
        <v>1491</v>
      </c>
      <c r="M2112" t="s">
        <v>422</v>
      </c>
    </row>
    <row r="2113" spans="1:13" hidden="1" x14ac:dyDescent="0.35">
      <c r="A2113" s="45">
        <v>46053</v>
      </c>
      <c r="B2113" t="s">
        <v>367</v>
      </c>
      <c r="C2113" t="s">
        <v>48</v>
      </c>
      <c r="D2113" t="s">
        <v>58</v>
      </c>
      <c r="E2113" t="s">
        <v>58</v>
      </c>
      <c r="F2113" t="s">
        <v>33</v>
      </c>
      <c r="G2113">
        <v>703</v>
      </c>
      <c r="H2113" t="s">
        <v>371</v>
      </c>
      <c r="I2113" t="s">
        <v>422</v>
      </c>
      <c r="J2113" t="s">
        <v>444</v>
      </c>
      <c r="K2113" t="s">
        <v>444</v>
      </c>
      <c r="L2113" t="s">
        <v>422</v>
      </c>
      <c r="M2113" t="s">
        <v>444</v>
      </c>
    </row>
    <row r="2114" spans="1:13" hidden="1" x14ac:dyDescent="0.35">
      <c r="A2114" s="45">
        <v>46053</v>
      </c>
      <c r="B2114" t="s">
        <v>367</v>
      </c>
      <c r="C2114" t="s">
        <v>46</v>
      </c>
      <c r="D2114" t="s">
        <v>58</v>
      </c>
      <c r="E2114" t="s">
        <v>58</v>
      </c>
      <c r="F2114" t="s">
        <v>33</v>
      </c>
      <c r="G2114">
        <v>704</v>
      </c>
      <c r="H2114" t="s">
        <v>1390</v>
      </c>
      <c r="I2114" t="s">
        <v>885</v>
      </c>
      <c r="J2114" t="s">
        <v>1307</v>
      </c>
      <c r="K2114" t="s">
        <v>881</v>
      </c>
      <c r="L2114" t="s">
        <v>1074</v>
      </c>
      <c r="M2114" t="s">
        <v>924</v>
      </c>
    </row>
    <row r="2115" spans="1:13" hidden="1" x14ac:dyDescent="0.35">
      <c r="A2115" s="45">
        <v>46053</v>
      </c>
      <c r="B2115" t="s">
        <v>367</v>
      </c>
      <c r="C2115" t="s">
        <v>47</v>
      </c>
      <c r="D2115" t="s">
        <v>58</v>
      </c>
      <c r="E2115" t="s">
        <v>58</v>
      </c>
      <c r="F2115" t="s">
        <v>33</v>
      </c>
      <c r="G2115">
        <v>704</v>
      </c>
      <c r="H2115" t="s">
        <v>1390</v>
      </c>
      <c r="I2115" s="38" t="s">
        <v>926</v>
      </c>
      <c r="J2115" t="s">
        <v>422</v>
      </c>
      <c r="K2115" s="38" t="s">
        <v>422</v>
      </c>
      <c r="L2115" t="s">
        <v>444</v>
      </c>
      <c r="M2115" t="s">
        <v>444</v>
      </c>
    </row>
    <row r="2116" spans="1:13" hidden="1" x14ac:dyDescent="0.35">
      <c r="A2116" s="45">
        <v>46053</v>
      </c>
      <c r="B2116" t="s">
        <v>367</v>
      </c>
      <c r="C2116" t="s">
        <v>402</v>
      </c>
      <c r="D2116" t="s">
        <v>58</v>
      </c>
      <c r="E2116" t="s">
        <v>58</v>
      </c>
      <c r="F2116" t="s">
        <v>33</v>
      </c>
      <c r="G2116">
        <v>704</v>
      </c>
      <c r="H2116" t="s">
        <v>1390</v>
      </c>
      <c r="I2116" s="38" t="s">
        <v>1159</v>
      </c>
      <c r="J2116" t="s">
        <v>1039</v>
      </c>
      <c r="K2116" s="38" t="s">
        <v>444</v>
      </c>
      <c r="L2116" s="38" t="s">
        <v>444</v>
      </c>
      <c r="M2116" t="s">
        <v>422</v>
      </c>
    </row>
    <row r="2117" spans="1:13" hidden="1" x14ac:dyDescent="0.35">
      <c r="A2117" s="45">
        <v>46053</v>
      </c>
      <c r="B2117" t="s">
        <v>367</v>
      </c>
      <c r="C2117" t="s">
        <v>26</v>
      </c>
      <c r="D2117" t="s">
        <v>58</v>
      </c>
      <c r="E2117" t="s">
        <v>58</v>
      </c>
      <c r="F2117" t="s">
        <v>33</v>
      </c>
      <c r="G2117">
        <v>704</v>
      </c>
      <c r="H2117" t="s">
        <v>1390</v>
      </c>
      <c r="I2117" s="37" t="s">
        <v>1147</v>
      </c>
      <c r="J2117" t="s">
        <v>1165</v>
      </c>
      <c r="K2117" s="37" t="s">
        <v>422</v>
      </c>
      <c r="L2117" t="s">
        <v>444</v>
      </c>
      <c r="M2117" t="s">
        <v>903</v>
      </c>
    </row>
    <row r="2118" spans="1:13" hidden="1" x14ac:dyDescent="0.35">
      <c r="A2118" s="45">
        <v>46053</v>
      </c>
      <c r="B2118" t="s">
        <v>367</v>
      </c>
      <c r="C2118" t="s">
        <v>42</v>
      </c>
      <c r="D2118" t="s">
        <v>58</v>
      </c>
      <c r="E2118" t="s">
        <v>58</v>
      </c>
      <c r="F2118" t="s">
        <v>33</v>
      </c>
      <c r="G2118">
        <v>704</v>
      </c>
      <c r="H2118" t="s">
        <v>1390</v>
      </c>
      <c r="I2118" s="38" t="s">
        <v>979</v>
      </c>
      <c r="J2118" t="s">
        <v>948</v>
      </c>
      <c r="K2118" s="38" t="s">
        <v>1257</v>
      </c>
      <c r="L2118" t="s">
        <v>422</v>
      </c>
      <c r="M2118" s="38" t="s">
        <v>1176</v>
      </c>
    </row>
    <row r="2119" spans="1:13" hidden="1" x14ac:dyDescent="0.35">
      <c r="A2119" s="45">
        <v>46053</v>
      </c>
      <c r="B2119" t="s">
        <v>367</v>
      </c>
      <c r="C2119" t="s">
        <v>18</v>
      </c>
      <c r="D2119" t="s">
        <v>58</v>
      </c>
      <c r="E2119" t="s">
        <v>58</v>
      </c>
      <c r="F2119" t="s">
        <v>33</v>
      </c>
      <c r="G2119">
        <v>704</v>
      </c>
      <c r="H2119" t="s">
        <v>1390</v>
      </c>
      <c r="I2119" t="s">
        <v>1236</v>
      </c>
      <c r="J2119" t="s">
        <v>753</v>
      </c>
      <c r="K2119" t="s">
        <v>697</v>
      </c>
      <c r="L2119" t="s">
        <v>1235</v>
      </c>
      <c r="M2119" t="s">
        <v>1025</v>
      </c>
    </row>
    <row r="2120" spans="1:13" hidden="1" x14ac:dyDescent="0.35">
      <c r="A2120" s="45">
        <v>46053</v>
      </c>
      <c r="B2120" t="s">
        <v>367</v>
      </c>
      <c r="C2120" t="s">
        <v>48</v>
      </c>
      <c r="D2120" t="s">
        <v>58</v>
      </c>
      <c r="E2120" t="s">
        <v>58</v>
      </c>
      <c r="F2120" t="s">
        <v>33</v>
      </c>
      <c r="G2120">
        <v>704</v>
      </c>
      <c r="H2120" t="s">
        <v>1390</v>
      </c>
      <c r="I2120" s="38" t="s">
        <v>836</v>
      </c>
      <c r="J2120" t="s">
        <v>1125</v>
      </c>
      <c r="K2120" t="s">
        <v>422</v>
      </c>
      <c r="L2120" t="s">
        <v>444</v>
      </c>
      <c r="M2120" s="38" t="s">
        <v>422</v>
      </c>
    </row>
    <row r="2121" spans="1:13" hidden="1" x14ac:dyDescent="0.35">
      <c r="A2121" s="45">
        <v>46053</v>
      </c>
      <c r="B2121" t="s">
        <v>367</v>
      </c>
      <c r="C2121" t="s">
        <v>46</v>
      </c>
      <c r="D2121" t="s">
        <v>58</v>
      </c>
      <c r="E2121" t="s">
        <v>58</v>
      </c>
      <c r="F2121" t="s">
        <v>33</v>
      </c>
      <c r="G2121">
        <v>705</v>
      </c>
      <c r="H2121" t="s">
        <v>1406</v>
      </c>
      <c r="I2121" s="38" t="s">
        <v>1296</v>
      </c>
      <c r="J2121" t="s">
        <v>640</v>
      </c>
      <c r="K2121" t="s">
        <v>1343</v>
      </c>
      <c r="L2121" t="s">
        <v>1375</v>
      </c>
      <c r="M2121" s="38" t="s">
        <v>529</v>
      </c>
    </row>
    <row r="2122" spans="1:13" hidden="1" x14ac:dyDescent="0.35">
      <c r="A2122" s="45">
        <v>46053</v>
      </c>
      <c r="B2122" t="s">
        <v>367</v>
      </c>
      <c r="C2122" t="s">
        <v>47</v>
      </c>
      <c r="D2122" t="s">
        <v>58</v>
      </c>
      <c r="E2122" t="s">
        <v>58</v>
      </c>
      <c r="F2122" t="s">
        <v>33</v>
      </c>
      <c r="G2122">
        <v>705</v>
      </c>
      <c r="H2122" t="s">
        <v>1406</v>
      </c>
      <c r="I2122" s="38" t="s">
        <v>422</v>
      </c>
      <c r="J2122" t="s">
        <v>444</v>
      </c>
      <c r="K2122" t="s">
        <v>422</v>
      </c>
      <c r="L2122" t="s">
        <v>444</v>
      </c>
      <c r="M2122" s="37" t="s">
        <v>444</v>
      </c>
    </row>
    <row r="2123" spans="1:13" hidden="1" x14ac:dyDescent="0.35">
      <c r="A2123" s="45">
        <v>46053</v>
      </c>
      <c r="B2123" t="s">
        <v>367</v>
      </c>
      <c r="C2123" t="s">
        <v>402</v>
      </c>
      <c r="D2123" t="s">
        <v>58</v>
      </c>
      <c r="E2123" t="s">
        <v>58</v>
      </c>
      <c r="F2123" t="s">
        <v>33</v>
      </c>
      <c r="G2123">
        <v>705</v>
      </c>
      <c r="H2123" t="s">
        <v>1406</v>
      </c>
      <c r="I2123" s="38" t="s">
        <v>422</v>
      </c>
      <c r="J2123" t="s">
        <v>444</v>
      </c>
      <c r="K2123" s="38" t="s">
        <v>422</v>
      </c>
      <c r="L2123" t="s">
        <v>444</v>
      </c>
      <c r="M2123" s="37" t="s">
        <v>444</v>
      </c>
    </row>
    <row r="2124" spans="1:13" hidden="1" x14ac:dyDescent="0.35">
      <c r="A2124" s="45">
        <v>46053</v>
      </c>
      <c r="B2124" t="s">
        <v>367</v>
      </c>
      <c r="C2124" t="s">
        <v>26</v>
      </c>
      <c r="D2124" t="s">
        <v>58</v>
      </c>
      <c r="E2124" t="s">
        <v>58</v>
      </c>
      <c r="F2124" t="s">
        <v>33</v>
      </c>
      <c r="G2124">
        <v>705</v>
      </c>
      <c r="H2124" t="s">
        <v>1406</v>
      </c>
      <c r="I2124" t="s">
        <v>422</v>
      </c>
      <c r="J2124" t="s">
        <v>422</v>
      </c>
      <c r="K2124" t="s">
        <v>444</v>
      </c>
      <c r="L2124" t="s">
        <v>444</v>
      </c>
      <c r="M2124" t="s">
        <v>444</v>
      </c>
    </row>
    <row r="2125" spans="1:13" hidden="1" x14ac:dyDescent="0.35">
      <c r="A2125" s="45">
        <v>46053</v>
      </c>
      <c r="B2125" t="s">
        <v>367</v>
      </c>
      <c r="C2125" t="s">
        <v>42</v>
      </c>
      <c r="D2125" t="s">
        <v>58</v>
      </c>
      <c r="E2125" t="s">
        <v>58</v>
      </c>
      <c r="F2125" t="s">
        <v>33</v>
      </c>
      <c r="G2125">
        <v>705</v>
      </c>
      <c r="H2125" t="s">
        <v>1406</v>
      </c>
      <c r="I2125" s="38" t="s">
        <v>897</v>
      </c>
      <c r="J2125" t="s">
        <v>422</v>
      </c>
      <c r="K2125" s="38" t="s">
        <v>857</v>
      </c>
      <c r="L2125" t="s">
        <v>422</v>
      </c>
      <c r="M2125" t="s">
        <v>444</v>
      </c>
    </row>
    <row r="2126" spans="1:13" hidden="1" x14ac:dyDescent="0.35">
      <c r="A2126" s="45">
        <v>46053</v>
      </c>
      <c r="B2126" t="s">
        <v>367</v>
      </c>
      <c r="C2126" t="s">
        <v>18</v>
      </c>
      <c r="D2126" t="s">
        <v>58</v>
      </c>
      <c r="E2126" t="s">
        <v>58</v>
      </c>
      <c r="F2126" t="s">
        <v>33</v>
      </c>
      <c r="G2126">
        <v>705</v>
      </c>
      <c r="H2126" t="s">
        <v>1406</v>
      </c>
      <c r="I2126" t="s">
        <v>1091</v>
      </c>
      <c r="J2126" t="s">
        <v>700</v>
      </c>
      <c r="K2126" t="s">
        <v>819</v>
      </c>
      <c r="L2126" t="s">
        <v>971</v>
      </c>
      <c r="M2126" t="s">
        <v>565</v>
      </c>
    </row>
    <row r="2127" spans="1:13" hidden="1" x14ac:dyDescent="0.35">
      <c r="A2127" s="45">
        <v>46053</v>
      </c>
      <c r="B2127" t="s">
        <v>367</v>
      </c>
      <c r="C2127" t="s">
        <v>48</v>
      </c>
      <c r="D2127" t="s">
        <v>58</v>
      </c>
      <c r="E2127" t="s">
        <v>58</v>
      </c>
      <c r="F2127" t="s">
        <v>33</v>
      </c>
      <c r="G2127">
        <v>705</v>
      </c>
      <c r="H2127" t="s">
        <v>1406</v>
      </c>
      <c r="I2127" t="s">
        <v>1333</v>
      </c>
      <c r="J2127" t="s">
        <v>422</v>
      </c>
      <c r="K2127" t="s">
        <v>750</v>
      </c>
      <c r="L2127" t="s">
        <v>422</v>
      </c>
      <c r="M2127" t="s">
        <v>444</v>
      </c>
    </row>
    <row r="2128" spans="1:13" hidden="1" x14ac:dyDescent="0.35">
      <c r="A2128" s="45">
        <v>46053</v>
      </c>
      <c r="B2128" t="s">
        <v>367</v>
      </c>
      <c r="C2128" t="s">
        <v>46</v>
      </c>
      <c r="D2128" t="s">
        <v>58</v>
      </c>
      <c r="E2128" t="s">
        <v>58</v>
      </c>
      <c r="F2128" t="s">
        <v>33</v>
      </c>
      <c r="G2128">
        <v>706</v>
      </c>
      <c r="H2128" t="s">
        <v>1407</v>
      </c>
      <c r="I2128" t="s">
        <v>422</v>
      </c>
      <c r="J2128" t="s">
        <v>422</v>
      </c>
      <c r="K2128" t="s">
        <v>422</v>
      </c>
      <c r="L2128" t="s">
        <v>422</v>
      </c>
      <c r="M2128" t="s">
        <v>422</v>
      </c>
    </row>
    <row r="2129" spans="1:13" hidden="1" x14ac:dyDescent="0.35">
      <c r="A2129" s="45">
        <v>46053</v>
      </c>
      <c r="B2129" t="s">
        <v>367</v>
      </c>
      <c r="C2129" t="s">
        <v>47</v>
      </c>
      <c r="D2129" t="s">
        <v>58</v>
      </c>
      <c r="E2129" t="s">
        <v>58</v>
      </c>
      <c r="F2129" t="s">
        <v>33</v>
      </c>
      <c r="G2129">
        <v>706</v>
      </c>
      <c r="H2129" t="s">
        <v>1407</v>
      </c>
      <c r="I2129" t="s">
        <v>444</v>
      </c>
      <c r="J2129" t="s">
        <v>444</v>
      </c>
      <c r="K2129" t="s">
        <v>444</v>
      </c>
      <c r="L2129" t="s">
        <v>444</v>
      </c>
      <c r="M2129" t="s">
        <v>444</v>
      </c>
    </row>
    <row r="2130" spans="1:13" hidden="1" x14ac:dyDescent="0.35">
      <c r="A2130" s="45">
        <v>46053</v>
      </c>
      <c r="B2130" t="s">
        <v>367</v>
      </c>
      <c r="C2130" t="s">
        <v>402</v>
      </c>
      <c r="D2130" t="s">
        <v>58</v>
      </c>
      <c r="E2130" t="s">
        <v>58</v>
      </c>
      <c r="F2130" t="s">
        <v>33</v>
      </c>
      <c r="G2130">
        <v>706</v>
      </c>
      <c r="H2130" t="s">
        <v>1407</v>
      </c>
      <c r="I2130" s="38" t="s">
        <v>422</v>
      </c>
      <c r="J2130" t="s">
        <v>444</v>
      </c>
      <c r="K2130" s="38" t="s">
        <v>422</v>
      </c>
      <c r="L2130" t="s">
        <v>444</v>
      </c>
      <c r="M2130" t="s">
        <v>444</v>
      </c>
    </row>
    <row r="2131" spans="1:13" hidden="1" x14ac:dyDescent="0.35">
      <c r="A2131" s="45">
        <v>46053</v>
      </c>
      <c r="B2131" t="s">
        <v>367</v>
      </c>
      <c r="C2131" t="s">
        <v>26</v>
      </c>
      <c r="D2131" t="s">
        <v>58</v>
      </c>
      <c r="E2131" t="s">
        <v>58</v>
      </c>
      <c r="F2131" t="s">
        <v>33</v>
      </c>
      <c r="G2131">
        <v>706</v>
      </c>
      <c r="H2131" t="s">
        <v>1407</v>
      </c>
      <c r="I2131" t="s">
        <v>422</v>
      </c>
      <c r="J2131" t="s">
        <v>422</v>
      </c>
      <c r="K2131" t="s">
        <v>444</v>
      </c>
      <c r="L2131" t="s">
        <v>444</v>
      </c>
      <c r="M2131" t="s">
        <v>422</v>
      </c>
    </row>
    <row r="2132" spans="1:13" hidden="1" x14ac:dyDescent="0.35">
      <c r="A2132" s="45">
        <v>46053</v>
      </c>
      <c r="B2132" t="s">
        <v>367</v>
      </c>
      <c r="C2132" t="s">
        <v>42</v>
      </c>
      <c r="D2132" t="s">
        <v>58</v>
      </c>
      <c r="E2132" t="s">
        <v>58</v>
      </c>
      <c r="F2132" t="s">
        <v>33</v>
      </c>
      <c r="G2132">
        <v>706</v>
      </c>
      <c r="H2132" t="s">
        <v>1407</v>
      </c>
      <c r="I2132" s="38" t="s">
        <v>422</v>
      </c>
      <c r="J2132" s="38" t="s">
        <v>422</v>
      </c>
      <c r="K2132" s="38" t="s">
        <v>422</v>
      </c>
      <c r="L2132" t="s">
        <v>444</v>
      </c>
      <c r="M2132" s="38" t="s">
        <v>444</v>
      </c>
    </row>
    <row r="2133" spans="1:13" hidden="1" x14ac:dyDescent="0.35">
      <c r="A2133" s="45">
        <v>46053</v>
      </c>
      <c r="B2133" t="s">
        <v>367</v>
      </c>
      <c r="C2133" t="s">
        <v>18</v>
      </c>
      <c r="D2133" t="s">
        <v>58</v>
      </c>
      <c r="E2133" t="s">
        <v>58</v>
      </c>
      <c r="F2133" t="s">
        <v>33</v>
      </c>
      <c r="G2133">
        <v>706</v>
      </c>
      <c r="H2133" t="s">
        <v>1407</v>
      </c>
      <c r="I2133" t="s">
        <v>422</v>
      </c>
      <c r="J2133" t="s">
        <v>422</v>
      </c>
      <c r="K2133" t="s">
        <v>422</v>
      </c>
      <c r="L2133" t="s">
        <v>422</v>
      </c>
      <c r="M2133" t="s">
        <v>422</v>
      </c>
    </row>
    <row r="2134" spans="1:13" hidden="1" x14ac:dyDescent="0.35">
      <c r="A2134" s="45">
        <v>46053</v>
      </c>
      <c r="B2134" t="s">
        <v>367</v>
      </c>
      <c r="C2134" t="s">
        <v>48</v>
      </c>
      <c r="D2134" t="s">
        <v>58</v>
      </c>
      <c r="E2134" t="s">
        <v>58</v>
      </c>
      <c r="F2134" t="s">
        <v>33</v>
      </c>
      <c r="G2134">
        <v>706</v>
      </c>
      <c r="H2134" t="s">
        <v>1407</v>
      </c>
      <c r="I2134" s="38" t="s">
        <v>444</v>
      </c>
      <c r="J2134" t="s">
        <v>444</v>
      </c>
      <c r="K2134" t="s">
        <v>444</v>
      </c>
      <c r="L2134" t="s">
        <v>444</v>
      </c>
      <c r="M2134" t="s">
        <v>444</v>
      </c>
    </row>
    <row r="2135" spans="1:13" hidden="1" x14ac:dyDescent="0.35">
      <c r="A2135" s="45">
        <v>46053</v>
      </c>
      <c r="B2135" t="s">
        <v>367</v>
      </c>
      <c r="C2135" t="s">
        <v>46</v>
      </c>
      <c r="D2135" t="s">
        <v>58</v>
      </c>
      <c r="E2135" t="s">
        <v>58</v>
      </c>
      <c r="F2135" t="s">
        <v>33</v>
      </c>
      <c r="G2135">
        <v>707</v>
      </c>
      <c r="H2135" t="s">
        <v>375</v>
      </c>
      <c r="I2135" s="38" t="s">
        <v>422</v>
      </c>
      <c r="J2135" t="s">
        <v>422</v>
      </c>
      <c r="K2135" t="s">
        <v>444</v>
      </c>
      <c r="L2135" t="s">
        <v>444</v>
      </c>
      <c r="M2135" t="s">
        <v>444</v>
      </c>
    </row>
    <row r="2136" spans="1:13" hidden="1" x14ac:dyDescent="0.35">
      <c r="A2136" s="45">
        <v>46053</v>
      </c>
      <c r="B2136" t="s">
        <v>367</v>
      </c>
      <c r="C2136" t="s">
        <v>47</v>
      </c>
      <c r="D2136" t="s">
        <v>58</v>
      </c>
      <c r="E2136" t="s">
        <v>58</v>
      </c>
      <c r="F2136" t="s">
        <v>33</v>
      </c>
      <c r="G2136">
        <v>707</v>
      </c>
      <c r="H2136" t="s">
        <v>375</v>
      </c>
      <c r="I2136" s="38" t="s">
        <v>444</v>
      </c>
      <c r="J2136" t="s">
        <v>444</v>
      </c>
      <c r="K2136" s="38" t="s">
        <v>444</v>
      </c>
      <c r="L2136" t="s">
        <v>444</v>
      </c>
      <c r="M2136" t="s">
        <v>444</v>
      </c>
    </row>
    <row r="2137" spans="1:13" hidden="1" x14ac:dyDescent="0.35">
      <c r="A2137" s="45">
        <v>46053</v>
      </c>
      <c r="B2137" t="s">
        <v>367</v>
      </c>
      <c r="C2137" t="s">
        <v>402</v>
      </c>
      <c r="D2137" t="s">
        <v>58</v>
      </c>
      <c r="E2137" t="s">
        <v>58</v>
      </c>
      <c r="F2137" t="s">
        <v>33</v>
      </c>
      <c r="G2137">
        <v>707</v>
      </c>
      <c r="H2137" t="s">
        <v>375</v>
      </c>
      <c r="I2137" s="38" t="s">
        <v>444</v>
      </c>
      <c r="J2137" s="38" t="s">
        <v>444</v>
      </c>
      <c r="K2137" s="38" t="s">
        <v>444</v>
      </c>
      <c r="L2137" t="s">
        <v>444</v>
      </c>
      <c r="M2137" s="38" t="s">
        <v>444</v>
      </c>
    </row>
    <row r="2138" spans="1:13" hidden="1" x14ac:dyDescent="0.35">
      <c r="A2138" s="45">
        <v>46053</v>
      </c>
      <c r="B2138" t="s">
        <v>367</v>
      </c>
      <c r="C2138" t="s">
        <v>26</v>
      </c>
      <c r="D2138" t="s">
        <v>58</v>
      </c>
      <c r="E2138" t="s">
        <v>58</v>
      </c>
      <c r="F2138" t="s">
        <v>33</v>
      </c>
      <c r="G2138">
        <v>707</v>
      </c>
      <c r="H2138" t="s">
        <v>375</v>
      </c>
      <c r="I2138" t="s">
        <v>444</v>
      </c>
      <c r="J2138" t="s">
        <v>444</v>
      </c>
      <c r="K2138" t="s">
        <v>444</v>
      </c>
      <c r="L2138" t="s">
        <v>444</v>
      </c>
      <c r="M2138" t="s">
        <v>444</v>
      </c>
    </row>
    <row r="2139" spans="1:13" hidden="1" x14ac:dyDescent="0.35">
      <c r="A2139" s="45">
        <v>46053</v>
      </c>
      <c r="B2139" t="s">
        <v>367</v>
      </c>
      <c r="C2139" t="s">
        <v>42</v>
      </c>
      <c r="D2139" t="s">
        <v>58</v>
      </c>
      <c r="E2139" t="s">
        <v>58</v>
      </c>
      <c r="F2139" t="s">
        <v>33</v>
      </c>
      <c r="G2139">
        <v>707</v>
      </c>
      <c r="H2139" t="s">
        <v>375</v>
      </c>
      <c r="I2139" s="38" t="s">
        <v>422</v>
      </c>
      <c r="J2139" s="38" t="s">
        <v>444</v>
      </c>
      <c r="K2139" s="38" t="s">
        <v>422</v>
      </c>
      <c r="L2139" t="s">
        <v>444</v>
      </c>
      <c r="M2139" t="s">
        <v>444</v>
      </c>
    </row>
    <row r="2140" spans="1:13" hidden="1" x14ac:dyDescent="0.35">
      <c r="A2140" s="45">
        <v>46053</v>
      </c>
      <c r="B2140" t="s">
        <v>367</v>
      </c>
      <c r="C2140" t="s">
        <v>18</v>
      </c>
      <c r="D2140" t="s">
        <v>58</v>
      </c>
      <c r="E2140" t="s">
        <v>58</v>
      </c>
      <c r="F2140" t="s">
        <v>33</v>
      </c>
      <c r="G2140">
        <v>707</v>
      </c>
      <c r="H2140" t="s">
        <v>375</v>
      </c>
      <c r="I2140" t="s">
        <v>422</v>
      </c>
      <c r="J2140" t="s">
        <v>422</v>
      </c>
      <c r="K2140" t="s">
        <v>422</v>
      </c>
      <c r="L2140" t="s">
        <v>444</v>
      </c>
      <c r="M2140" t="s">
        <v>444</v>
      </c>
    </row>
    <row r="2141" spans="1:13" hidden="1" x14ac:dyDescent="0.35">
      <c r="A2141" s="45">
        <v>46053</v>
      </c>
      <c r="B2141" t="s">
        <v>367</v>
      </c>
      <c r="C2141" t="s">
        <v>48</v>
      </c>
      <c r="D2141" t="s">
        <v>58</v>
      </c>
      <c r="E2141" t="s">
        <v>58</v>
      </c>
      <c r="F2141" t="s">
        <v>33</v>
      </c>
      <c r="G2141">
        <v>707</v>
      </c>
      <c r="H2141" t="s">
        <v>375</v>
      </c>
      <c r="I2141" s="38" t="s">
        <v>444</v>
      </c>
      <c r="J2141" s="38" t="s">
        <v>444</v>
      </c>
      <c r="K2141" t="s">
        <v>444</v>
      </c>
      <c r="L2141" t="s">
        <v>444</v>
      </c>
      <c r="M2141" t="s">
        <v>444</v>
      </c>
    </row>
    <row r="2142" spans="1:13" hidden="1" x14ac:dyDescent="0.35">
      <c r="A2142" s="45">
        <v>46053</v>
      </c>
      <c r="B2142" t="s">
        <v>367</v>
      </c>
      <c r="C2142" t="s">
        <v>46</v>
      </c>
      <c r="D2142" t="s">
        <v>58</v>
      </c>
      <c r="E2142" t="s">
        <v>58</v>
      </c>
      <c r="F2142" t="s">
        <v>33</v>
      </c>
      <c r="G2142">
        <v>708</v>
      </c>
      <c r="H2142" t="s">
        <v>376</v>
      </c>
      <c r="I2142" t="s">
        <v>831</v>
      </c>
      <c r="J2142" t="s">
        <v>422</v>
      </c>
      <c r="K2142" t="s">
        <v>1212</v>
      </c>
      <c r="L2142" t="s">
        <v>422</v>
      </c>
      <c r="M2142" t="s">
        <v>422</v>
      </c>
    </row>
    <row r="2143" spans="1:13" hidden="1" x14ac:dyDescent="0.35">
      <c r="A2143" s="45">
        <v>46053</v>
      </c>
      <c r="B2143" t="s">
        <v>367</v>
      </c>
      <c r="C2143" t="s">
        <v>47</v>
      </c>
      <c r="D2143" t="s">
        <v>58</v>
      </c>
      <c r="E2143" t="s">
        <v>58</v>
      </c>
      <c r="F2143" t="s">
        <v>33</v>
      </c>
      <c r="G2143">
        <v>708</v>
      </c>
      <c r="H2143" t="s">
        <v>376</v>
      </c>
      <c r="I2143" t="s">
        <v>1161</v>
      </c>
      <c r="J2143" t="s">
        <v>444</v>
      </c>
      <c r="K2143" t="s">
        <v>560</v>
      </c>
      <c r="L2143" t="s">
        <v>444</v>
      </c>
      <c r="M2143" t="s">
        <v>444</v>
      </c>
    </row>
    <row r="2144" spans="1:13" hidden="1" x14ac:dyDescent="0.35">
      <c r="A2144" s="45">
        <v>46053</v>
      </c>
      <c r="B2144" t="s">
        <v>367</v>
      </c>
      <c r="C2144" t="s">
        <v>402</v>
      </c>
      <c r="D2144" t="s">
        <v>58</v>
      </c>
      <c r="E2144" t="s">
        <v>58</v>
      </c>
      <c r="F2144" t="s">
        <v>33</v>
      </c>
      <c r="G2144">
        <v>708</v>
      </c>
      <c r="H2144" t="s">
        <v>376</v>
      </c>
      <c r="I2144" s="38" t="s">
        <v>422</v>
      </c>
      <c r="J2144" s="38" t="s">
        <v>444</v>
      </c>
      <c r="K2144" s="38" t="s">
        <v>422</v>
      </c>
      <c r="L2144" t="s">
        <v>444</v>
      </c>
      <c r="M2144" t="s">
        <v>444</v>
      </c>
    </row>
    <row r="2145" spans="1:13" hidden="1" x14ac:dyDescent="0.35">
      <c r="A2145" s="45">
        <v>46053</v>
      </c>
      <c r="B2145" t="s">
        <v>367</v>
      </c>
      <c r="C2145" t="s">
        <v>26</v>
      </c>
      <c r="D2145" t="s">
        <v>58</v>
      </c>
      <c r="E2145" t="s">
        <v>58</v>
      </c>
      <c r="F2145" t="s">
        <v>33</v>
      </c>
      <c r="G2145">
        <v>708</v>
      </c>
      <c r="H2145" t="s">
        <v>376</v>
      </c>
      <c r="I2145" t="s">
        <v>444</v>
      </c>
      <c r="J2145" t="s">
        <v>444</v>
      </c>
      <c r="K2145" t="s">
        <v>444</v>
      </c>
      <c r="L2145" t="s">
        <v>444</v>
      </c>
      <c r="M2145" t="s">
        <v>444</v>
      </c>
    </row>
    <row r="2146" spans="1:13" hidden="1" x14ac:dyDescent="0.35">
      <c r="A2146" s="45">
        <v>46053</v>
      </c>
      <c r="B2146" t="s">
        <v>367</v>
      </c>
      <c r="C2146" t="s">
        <v>42</v>
      </c>
      <c r="D2146" t="s">
        <v>58</v>
      </c>
      <c r="E2146" t="s">
        <v>58</v>
      </c>
      <c r="F2146" t="s">
        <v>33</v>
      </c>
      <c r="G2146">
        <v>708</v>
      </c>
      <c r="H2146" t="s">
        <v>376</v>
      </c>
      <c r="I2146" s="38" t="s">
        <v>1040</v>
      </c>
      <c r="J2146" s="38" t="s">
        <v>444</v>
      </c>
      <c r="K2146" t="s">
        <v>446</v>
      </c>
      <c r="L2146" t="s">
        <v>422</v>
      </c>
      <c r="M2146" s="38" t="s">
        <v>422</v>
      </c>
    </row>
    <row r="2147" spans="1:13" hidden="1" x14ac:dyDescent="0.35">
      <c r="A2147" s="45">
        <v>46053</v>
      </c>
      <c r="B2147" t="s">
        <v>367</v>
      </c>
      <c r="C2147" t="s">
        <v>18</v>
      </c>
      <c r="D2147" t="s">
        <v>58</v>
      </c>
      <c r="E2147" t="s">
        <v>58</v>
      </c>
      <c r="F2147" t="s">
        <v>33</v>
      </c>
      <c r="G2147">
        <v>708</v>
      </c>
      <c r="H2147" t="s">
        <v>376</v>
      </c>
      <c r="I2147" t="s">
        <v>830</v>
      </c>
      <c r="J2147" t="s">
        <v>422</v>
      </c>
      <c r="K2147" t="s">
        <v>1383</v>
      </c>
      <c r="L2147" t="s">
        <v>422</v>
      </c>
      <c r="M2147" t="s">
        <v>422</v>
      </c>
    </row>
    <row r="2148" spans="1:13" hidden="1" x14ac:dyDescent="0.35">
      <c r="A2148" s="45">
        <v>46053</v>
      </c>
      <c r="B2148" t="s">
        <v>367</v>
      </c>
      <c r="C2148" t="s">
        <v>48</v>
      </c>
      <c r="D2148" t="s">
        <v>58</v>
      </c>
      <c r="E2148" t="s">
        <v>58</v>
      </c>
      <c r="F2148" t="s">
        <v>33</v>
      </c>
      <c r="G2148">
        <v>708</v>
      </c>
      <c r="H2148" t="s">
        <v>376</v>
      </c>
      <c r="I2148" t="s">
        <v>627</v>
      </c>
      <c r="J2148" t="s">
        <v>444</v>
      </c>
      <c r="K2148" t="s">
        <v>750</v>
      </c>
      <c r="L2148" t="s">
        <v>444</v>
      </c>
      <c r="M2148" t="s">
        <v>444</v>
      </c>
    </row>
    <row r="2149" spans="1:13" hidden="1" x14ac:dyDescent="0.35">
      <c r="A2149" s="45">
        <v>46053</v>
      </c>
      <c r="B2149" t="s">
        <v>367</v>
      </c>
      <c r="C2149" t="s">
        <v>46</v>
      </c>
      <c r="D2149" t="s">
        <v>58</v>
      </c>
      <c r="E2149" t="s">
        <v>58</v>
      </c>
      <c r="F2149" t="s">
        <v>33</v>
      </c>
      <c r="G2149">
        <v>709</v>
      </c>
      <c r="H2149" t="s">
        <v>80</v>
      </c>
      <c r="I2149" s="38" t="s">
        <v>569</v>
      </c>
      <c r="J2149" s="38" t="s">
        <v>422</v>
      </c>
      <c r="K2149" t="s">
        <v>900</v>
      </c>
      <c r="L2149" t="s">
        <v>444</v>
      </c>
      <c r="M2149" s="38" t="s">
        <v>1257</v>
      </c>
    </row>
    <row r="2150" spans="1:13" hidden="1" x14ac:dyDescent="0.35">
      <c r="A2150" s="45">
        <v>46053</v>
      </c>
      <c r="B2150" t="s">
        <v>367</v>
      </c>
      <c r="C2150" t="s">
        <v>47</v>
      </c>
      <c r="D2150" t="s">
        <v>58</v>
      </c>
      <c r="E2150" t="s">
        <v>58</v>
      </c>
      <c r="F2150" t="s">
        <v>33</v>
      </c>
      <c r="G2150">
        <v>709</v>
      </c>
      <c r="H2150" t="s">
        <v>80</v>
      </c>
      <c r="I2150" t="s">
        <v>422</v>
      </c>
      <c r="J2150" t="s">
        <v>444</v>
      </c>
      <c r="K2150" t="s">
        <v>444</v>
      </c>
      <c r="L2150" t="s">
        <v>444</v>
      </c>
      <c r="M2150" t="s">
        <v>422</v>
      </c>
    </row>
    <row r="2151" spans="1:13" hidden="1" x14ac:dyDescent="0.35">
      <c r="A2151" s="45">
        <v>46053</v>
      </c>
      <c r="B2151" t="s">
        <v>367</v>
      </c>
      <c r="C2151" t="s">
        <v>402</v>
      </c>
      <c r="D2151" t="s">
        <v>58</v>
      </c>
      <c r="E2151" t="s">
        <v>58</v>
      </c>
      <c r="F2151" t="s">
        <v>33</v>
      </c>
      <c r="G2151">
        <v>709</v>
      </c>
      <c r="H2151" t="s">
        <v>80</v>
      </c>
      <c r="I2151" s="38" t="s">
        <v>422</v>
      </c>
      <c r="J2151" s="38" t="s">
        <v>444</v>
      </c>
      <c r="K2151" t="s">
        <v>444</v>
      </c>
      <c r="L2151" t="s">
        <v>444</v>
      </c>
      <c r="M2151" s="38" t="s">
        <v>422</v>
      </c>
    </row>
    <row r="2152" spans="1:13" hidden="1" x14ac:dyDescent="0.35">
      <c r="A2152" s="45">
        <v>46053</v>
      </c>
      <c r="B2152" t="s">
        <v>367</v>
      </c>
      <c r="C2152" t="s">
        <v>26</v>
      </c>
      <c r="D2152" t="s">
        <v>58</v>
      </c>
      <c r="E2152" t="s">
        <v>58</v>
      </c>
      <c r="F2152" t="s">
        <v>33</v>
      </c>
      <c r="G2152">
        <v>709</v>
      </c>
      <c r="H2152" t="s">
        <v>80</v>
      </c>
      <c r="I2152" t="s">
        <v>834</v>
      </c>
      <c r="J2152" t="s">
        <v>444</v>
      </c>
      <c r="K2152" t="s">
        <v>422</v>
      </c>
      <c r="L2152" t="s">
        <v>444</v>
      </c>
      <c r="M2152" t="s">
        <v>903</v>
      </c>
    </row>
    <row r="2153" spans="1:13" hidden="1" x14ac:dyDescent="0.35">
      <c r="A2153" s="45">
        <v>46053</v>
      </c>
      <c r="B2153" t="s">
        <v>367</v>
      </c>
      <c r="C2153" t="s">
        <v>42</v>
      </c>
      <c r="D2153" t="s">
        <v>58</v>
      </c>
      <c r="E2153" t="s">
        <v>58</v>
      </c>
      <c r="F2153" t="s">
        <v>33</v>
      </c>
      <c r="G2153">
        <v>709</v>
      </c>
      <c r="H2153" t="s">
        <v>80</v>
      </c>
      <c r="I2153" s="38" t="s">
        <v>844</v>
      </c>
      <c r="J2153" t="s">
        <v>444</v>
      </c>
      <c r="K2153" s="38" t="s">
        <v>422</v>
      </c>
      <c r="L2153" s="38" t="s">
        <v>444</v>
      </c>
      <c r="M2153" t="s">
        <v>1137</v>
      </c>
    </row>
    <row r="2154" spans="1:13" hidden="1" x14ac:dyDescent="0.35">
      <c r="A2154" s="45">
        <v>46053</v>
      </c>
      <c r="B2154" t="s">
        <v>367</v>
      </c>
      <c r="C2154" t="s">
        <v>18</v>
      </c>
      <c r="D2154" t="s">
        <v>58</v>
      </c>
      <c r="E2154" t="s">
        <v>58</v>
      </c>
      <c r="F2154" t="s">
        <v>33</v>
      </c>
      <c r="G2154">
        <v>709</v>
      </c>
      <c r="H2154" t="s">
        <v>80</v>
      </c>
      <c r="I2154" t="s">
        <v>569</v>
      </c>
      <c r="J2154" t="s">
        <v>422</v>
      </c>
      <c r="K2154" t="s">
        <v>565</v>
      </c>
      <c r="L2154" t="s">
        <v>444</v>
      </c>
      <c r="M2154" t="s">
        <v>884</v>
      </c>
    </row>
    <row r="2155" spans="1:13" hidden="1" x14ac:dyDescent="0.35">
      <c r="A2155" s="45">
        <v>46053</v>
      </c>
      <c r="B2155" t="s">
        <v>367</v>
      </c>
      <c r="C2155" t="s">
        <v>48</v>
      </c>
      <c r="D2155" t="s">
        <v>58</v>
      </c>
      <c r="E2155" t="s">
        <v>58</v>
      </c>
      <c r="F2155" t="s">
        <v>33</v>
      </c>
      <c r="G2155">
        <v>709</v>
      </c>
      <c r="H2155" t="s">
        <v>80</v>
      </c>
      <c r="I2155" s="38" t="s">
        <v>422</v>
      </c>
      <c r="J2155" t="s">
        <v>444</v>
      </c>
      <c r="K2155" t="s">
        <v>444</v>
      </c>
      <c r="L2155" t="s">
        <v>444</v>
      </c>
      <c r="M2155" t="s">
        <v>422</v>
      </c>
    </row>
    <row r="2156" spans="1:13" hidden="1" x14ac:dyDescent="0.35">
      <c r="A2156" s="45">
        <v>46053</v>
      </c>
      <c r="B2156" t="s">
        <v>367</v>
      </c>
      <c r="C2156" t="s">
        <v>46</v>
      </c>
      <c r="D2156" t="s">
        <v>58</v>
      </c>
      <c r="E2156" t="s">
        <v>58</v>
      </c>
      <c r="F2156" t="s">
        <v>33</v>
      </c>
      <c r="G2156">
        <v>710</v>
      </c>
      <c r="H2156" t="s">
        <v>1408</v>
      </c>
      <c r="I2156" t="s">
        <v>982</v>
      </c>
      <c r="J2156" t="s">
        <v>444</v>
      </c>
      <c r="K2156" t="s">
        <v>1142</v>
      </c>
      <c r="L2156" t="s">
        <v>422</v>
      </c>
      <c r="M2156" t="s">
        <v>422</v>
      </c>
    </row>
    <row r="2157" spans="1:13" hidden="1" x14ac:dyDescent="0.35">
      <c r="A2157" s="45">
        <v>46053</v>
      </c>
      <c r="B2157" t="s">
        <v>367</v>
      </c>
      <c r="C2157" t="s">
        <v>47</v>
      </c>
      <c r="D2157" t="s">
        <v>58</v>
      </c>
      <c r="E2157" t="s">
        <v>58</v>
      </c>
      <c r="F2157" t="s">
        <v>33</v>
      </c>
      <c r="G2157">
        <v>710</v>
      </c>
      <c r="H2157" t="s">
        <v>1408</v>
      </c>
      <c r="I2157" t="s">
        <v>444</v>
      </c>
      <c r="J2157" t="s">
        <v>444</v>
      </c>
      <c r="K2157" t="s">
        <v>444</v>
      </c>
      <c r="L2157" t="s">
        <v>444</v>
      </c>
      <c r="M2157" t="s">
        <v>444</v>
      </c>
    </row>
    <row r="2158" spans="1:13" hidden="1" x14ac:dyDescent="0.35">
      <c r="A2158" s="45">
        <v>46053</v>
      </c>
      <c r="B2158" t="s">
        <v>367</v>
      </c>
      <c r="C2158" t="s">
        <v>402</v>
      </c>
      <c r="D2158" t="s">
        <v>58</v>
      </c>
      <c r="E2158" t="s">
        <v>58</v>
      </c>
      <c r="F2158" t="s">
        <v>33</v>
      </c>
      <c r="G2158">
        <v>710</v>
      </c>
      <c r="H2158" t="s">
        <v>1408</v>
      </c>
      <c r="I2158" s="38" t="s">
        <v>444</v>
      </c>
      <c r="J2158" t="s">
        <v>444</v>
      </c>
      <c r="K2158" s="38" t="s">
        <v>444</v>
      </c>
      <c r="L2158" s="38" t="s">
        <v>444</v>
      </c>
      <c r="M2158" t="s">
        <v>444</v>
      </c>
    </row>
    <row r="2159" spans="1:13" hidden="1" x14ac:dyDescent="0.35">
      <c r="A2159" s="45">
        <v>46053</v>
      </c>
      <c r="B2159" t="s">
        <v>367</v>
      </c>
      <c r="C2159" t="s">
        <v>26</v>
      </c>
      <c r="D2159" t="s">
        <v>58</v>
      </c>
      <c r="E2159" t="s">
        <v>58</v>
      </c>
      <c r="F2159" t="s">
        <v>33</v>
      </c>
      <c r="G2159">
        <v>710</v>
      </c>
      <c r="H2159" t="s">
        <v>1408</v>
      </c>
      <c r="I2159" t="s">
        <v>422</v>
      </c>
      <c r="J2159" t="s">
        <v>422</v>
      </c>
      <c r="K2159" t="s">
        <v>444</v>
      </c>
      <c r="L2159" t="s">
        <v>444</v>
      </c>
      <c r="M2159" t="s">
        <v>444</v>
      </c>
    </row>
    <row r="2160" spans="1:13" hidden="1" x14ac:dyDescent="0.35">
      <c r="A2160" s="45">
        <v>46053</v>
      </c>
      <c r="B2160" t="s">
        <v>367</v>
      </c>
      <c r="C2160" t="s">
        <v>42</v>
      </c>
      <c r="D2160" t="s">
        <v>58</v>
      </c>
      <c r="E2160" t="s">
        <v>58</v>
      </c>
      <c r="F2160" t="s">
        <v>33</v>
      </c>
      <c r="G2160">
        <v>710</v>
      </c>
      <c r="H2160" t="s">
        <v>1408</v>
      </c>
      <c r="I2160" s="38" t="s">
        <v>844</v>
      </c>
      <c r="J2160" s="38" t="s">
        <v>444</v>
      </c>
      <c r="K2160" t="s">
        <v>422</v>
      </c>
      <c r="L2160" t="s">
        <v>422</v>
      </c>
      <c r="M2160" s="38" t="s">
        <v>422</v>
      </c>
    </row>
    <row r="2161" spans="1:13" hidden="1" x14ac:dyDescent="0.35">
      <c r="A2161" s="45">
        <v>46053</v>
      </c>
      <c r="B2161" t="s">
        <v>367</v>
      </c>
      <c r="C2161" t="s">
        <v>18</v>
      </c>
      <c r="D2161" t="s">
        <v>58</v>
      </c>
      <c r="E2161" t="s">
        <v>58</v>
      </c>
      <c r="F2161" t="s">
        <v>33</v>
      </c>
      <c r="G2161">
        <v>710</v>
      </c>
      <c r="H2161" t="s">
        <v>1408</v>
      </c>
      <c r="I2161" t="s">
        <v>571</v>
      </c>
      <c r="J2161" t="s">
        <v>444</v>
      </c>
      <c r="K2161" t="s">
        <v>566</v>
      </c>
      <c r="L2161" t="s">
        <v>422</v>
      </c>
      <c r="M2161" t="s">
        <v>422</v>
      </c>
    </row>
    <row r="2162" spans="1:13" hidden="1" x14ac:dyDescent="0.35">
      <c r="A2162" s="45">
        <v>46053</v>
      </c>
      <c r="B2162" t="s">
        <v>367</v>
      </c>
      <c r="C2162" t="s">
        <v>48</v>
      </c>
      <c r="D2162" t="s">
        <v>58</v>
      </c>
      <c r="E2162" t="s">
        <v>58</v>
      </c>
      <c r="F2162" t="s">
        <v>33</v>
      </c>
      <c r="G2162">
        <v>710</v>
      </c>
      <c r="H2162" t="s">
        <v>1408</v>
      </c>
      <c r="I2162" s="38" t="s">
        <v>422</v>
      </c>
      <c r="J2162" s="37" t="s">
        <v>444</v>
      </c>
      <c r="K2162" t="s">
        <v>422</v>
      </c>
      <c r="L2162" t="s">
        <v>444</v>
      </c>
      <c r="M2162" t="s">
        <v>444</v>
      </c>
    </row>
    <row r="2163" spans="1:13" hidden="1" x14ac:dyDescent="0.35">
      <c r="A2163" s="45">
        <v>46053</v>
      </c>
      <c r="B2163" t="s">
        <v>367</v>
      </c>
      <c r="C2163" t="s">
        <v>46</v>
      </c>
      <c r="D2163" t="s">
        <v>58</v>
      </c>
      <c r="E2163" t="s">
        <v>58</v>
      </c>
      <c r="F2163" t="s">
        <v>33</v>
      </c>
      <c r="G2163">
        <v>711</v>
      </c>
      <c r="H2163" t="s">
        <v>33</v>
      </c>
      <c r="I2163" t="s">
        <v>566</v>
      </c>
      <c r="J2163" t="s">
        <v>571</v>
      </c>
      <c r="K2163" t="s">
        <v>973</v>
      </c>
      <c r="L2163" t="s">
        <v>422</v>
      </c>
      <c r="M2163" t="s">
        <v>422</v>
      </c>
    </row>
    <row r="2164" spans="1:13" hidden="1" x14ac:dyDescent="0.35">
      <c r="A2164" s="45">
        <v>46053</v>
      </c>
      <c r="B2164" t="s">
        <v>367</v>
      </c>
      <c r="C2164" t="s">
        <v>47</v>
      </c>
      <c r="D2164" t="s">
        <v>58</v>
      </c>
      <c r="E2164" t="s">
        <v>58</v>
      </c>
      <c r="F2164" t="s">
        <v>33</v>
      </c>
      <c r="G2164">
        <v>711</v>
      </c>
      <c r="H2164" t="s">
        <v>33</v>
      </c>
      <c r="I2164" t="s">
        <v>422</v>
      </c>
      <c r="J2164" t="s">
        <v>444</v>
      </c>
      <c r="K2164" t="s">
        <v>422</v>
      </c>
      <c r="L2164" t="s">
        <v>444</v>
      </c>
      <c r="M2164" t="s">
        <v>444</v>
      </c>
    </row>
    <row r="2165" spans="1:13" hidden="1" x14ac:dyDescent="0.35">
      <c r="A2165" s="45">
        <v>46053</v>
      </c>
      <c r="B2165" t="s">
        <v>367</v>
      </c>
      <c r="C2165" t="s">
        <v>402</v>
      </c>
      <c r="D2165" t="s">
        <v>58</v>
      </c>
      <c r="E2165" t="s">
        <v>58</v>
      </c>
      <c r="F2165" t="s">
        <v>33</v>
      </c>
      <c r="G2165">
        <v>711</v>
      </c>
      <c r="H2165" t="s">
        <v>33</v>
      </c>
      <c r="I2165" s="38" t="s">
        <v>422</v>
      </c>
      <c r="J2165" s="38" t="s">
        <v>444</v>
      </c>
      <c r="K2165" t="s">
        <v>422</v>
      </c>
      <c r="L2165" t="s">
        <v>444</v>
      </c>
      <c r="M2165" s="38" t="s">
        <v>422</v>
      </c>
    </row>
    <row r="2166" spans="1:13" hidden="1" x14ac:dyDescent="0.35">
      <c r="A2166" s="45">
        <v>46053</v>
      </c>
      <c r="B2166" t="s">
        <v>367</v>
      </c>
      <c r="C2166" t="s">
        <v>26</v>
      </c>
      <c r="D2166" t="s">
        <v>58</v>
      </c>
      <c r="E2166" t="s">
        <v>58</v>
      </c>
      <c r="F2166" t="s">
        <v>33</v>
      </c>
      <c r="G2166">
        <v>711</v>
      </c>
      <c r="H2166" t="s">
        <v>33</v>
      </c>
      <c r="I2166" t="s">
        <v>422</v>
      </c>
      <c r="J2166" t="s">
        <v>444</v>
      </c>
      <c r="K2166" t="s">
        <v>422</v>
      </c>
      <c r="L2166" t="s">
        <v>444</v>
      </c>
      <c r="M2166" t="s">
        <v>422</v>
      </c>
    </row>
    <row r="2167" spans="1:13" hidden="1" x14ac:dyDescent="0.35">
      <c r="A2167" s="45">
        <v>46053</v>
      </c>
      <c r="B2167" t="s">
        <v>367</v>
      </c>
      <c r="C2167" t="s">
        <v>42</v>
      </c>
      <c r="D2167" t="s">
        <v>58</v>
      </c>
      <c r="E2167" t="s">
        <v>58</v>
      </c>
      <c r="F2167" t="s">
        <v>33</v>
      </c>
      <c r="G2167">
        <v>711</v>
      </c>
      <c r="H2167" t="s">
        <v>33</v>
      </c>
      <c r="I2167" t="s">
        <v>1366</v>
      </c>
      <c r="J2167" t="s">
        <v>444</v>
      </c>
      <c r="K2167" t="s">
        <v>857</v>
      </c>
      <c r="L2167" t="s">
        <v>422</v>
      </c>
      <c r="M2167" t="s">
        <v>444</v>
      </c>
    </row>
    <row r="2168" spans="1:13" hidden="1" x14ac:dyDescent="0.35">
      <c r="A2168" s="45">
        <v>46053</v>
      </c>
      <c r="B2168" t="s">
        <v>367</v>
      </c>
      <c r="C2168" t="s">
        <v>18</v>
      </c>
      <c r="D2168" t="s">
        <v>58</v>
      </c>
      <c r="E2168" t="s">
        <v>58</v>
      </c>
      <c r="F2168" t="s">
        <v>33</v>
      </c>
      <c r="G2168">
        <v>711</v>
      </c>
      <c r="H2168" t="s">
        <v>33</v>
      </c>
      <c r="I2168" t="s">
        <v>566</v>
      </c>
      <c r="J2168" t="s">
        <v>813</v>
      </c>
      <c r="K2168" t="s">
        <v>1350</v>
      </c>
      <c r="L2168" t="s">
        <v>422</v>
      </c>
      <c r="M2168" t="s">
        <v>422</v>
      </c>
    </row>
    <row r="2169" spans="1:13" hidden="1" x14ac:dyDescent="0.35">
      <c r="A2169" s="45">
        <v>46053</v>
      </c>
      <c r="B2169" t="s">
        <v>367</v>
      </c>
      <c r="C2169" t="s">
        <v>48</v>
      </c>
      <c r="D2169" t="s">
        <v>58</v>
      </c>
      <c r="E2169" t="s">
        <v>58</v>
      </c>
      <c r="F2169" t="s">
        <v>33</v>
      </c>
      <c r="G2169">
        <v>711</v>
      </c>
      <c r="H2169" t="s">
        <v>33</v>
      </c>
      <c r="I2169" t="s">
        <v>422</v>
      </c>
      <c r="J2169" t="s">
        <v>444</v>
      </c>
      <c r="K2169" t="s">
        <v>422</v>
      </c>
      <c r="L2169" t="s">
        <v>444</v>
      </c>
      <c r="M2169" t="s">
        <v>444</v>
      </c>
    </row>
    <row r="2170" spans="1:13" hidden="1" x14ac:dyDescent="0.35">
      <c r="A2170" s="45">
        <v>46053</v>
      </c>
      <c r="B2170" t="s">
        <v>367</v>
      </c>
      <c r="C2170" t="s">
        <v>46</v>
      </c>
      <c r="D2170" t="s">
        <v>58</v>
      </c>
      <c r="E2170" t="s">
        <v>58</v>
      </c>
      <c r="F2170" t="s">
        <v>33</v>
      </c>
      <c r="G2170">
        <v>712</v>
      </c>
      <c r="H2170" t="s">
        <v>1409</v>
      </c>
      <c r="I2170" t="s">
        <v>529</v>
      </c>
      <c r="J2170" t="s">
        <v>1140</v>
      </c>
      <c r="K2170" t="s">
        <v>422</v>
      </c>
      <c r="L2170" t="s">
        <v>422</v>
      </c>
      <c r="M2170" t="s">
        <v>422</v>
      </c>
    </row>
    <row r="2171" spans="1:13" hidden="1" x14ac:dyDescent="0.35">
      <c r="A2171" s="45">
        <v>46053</v>
      </c>
      <c r="B2171" t="s">
        <v>367</v>
      </c>
      <c r="C2171" t="s">
        <v>47</v>
      </c>
      <c r="D2171" t="s">
        <v>58</v>
      </c>
      <c r="E2171" t="s">
        <v>58</v>
      </c>
      <c r="F2171" t="s">
        <v>33</v>
      </c>
      <c r="G2171">
        <v>712</v>
      </c>
      <c r="H2171" t="s">
        <v>1409</v>
      </c>
      <c r="I2171" t="s">
        <v>444</v>
      </c>
      <c r="J2171" t="s">
        <v>444</v>
      </c>
      <c r="K2171" t="s">
        <v>444</v>
      </c>
      <c r="L2171" t="s">
        <v>444</v>
      </c>
      <c r="M2171" t="s">
        <v>444</v>
      </c>
    </row>
    <row r="2172" spans="1:13" hidden="1" x14ac:dyDescent="0.35">
      <c r="A2172" s="45">
        <v>46053</v>
      </c>
      <c r="B2172" t="s">
        <v>367</v>
      </c>
      <c r="C2172" t="s">
        <v>402</v>
      </c>
      <c r="D2172" t="s">
        <v>58</v>
      </c>
      <c r="E2172" t="s">
        <v>58</v>
      </c>
      <c r="F2172" t="s">
        <v>33</v>
      </c>
      <c r="G2172">
        <v>712</v>
      </c>
      <c r="H2172" t="s">
        <v>1409</v>
      </c>
      <c r="I2172" t="s">
        <v>422</v>
      </c>
      <c r="J2172" t="s">
        <v>422</v>
      </c>
      <c r="K2172" t="s">
        <v>444</v>
      </c>
      <c r="L2172" t="s">
        <v>444</v>
      </c>
      <c r="M2172" t="s">
        <v>422</v>
      </c>
    </row>
    <row r="2173" spans="1:13" hidden="1" x14ac:dyDescent="0.35">
      <c r="A2173" s="45">
        <v>46053</v>
      </c>
      <c r="B2173" t="s">
        <v>367</v>
      </c>
      <c r="C2173" t="s">
        <v>26</v>
      </c>
      <c r="D2173" t="s">
        <v>58</v>
      </c>
      <c r="E2173" t="s">
        <v>58</v>
      </c>
      <c r="F2173" t="s">
        <v>33</v>
      </c>
      <c r="G2173">
        <v>712</v>
      </c>
      <c r="H2173" t="s">
        <v>1409</v>
      </c>
      <c r="I2173" t="s">
        <v>422</v>
      </c>
      <c r="J2173" t="s">
        <v>422</v>
      </c>
      <c r="K2173" t="s">
        <v>444</v>
      </c>
      <c r="L2173" t="s">
        <v>444</v>
      </c>
      <c r="M2173" t="s">
        <v>444</v>
      </c>
    </row>
    <row r="2174" spans="1:13" hidden="1" x14ac:dyDescent="0.35">
      <c r="A2174" s="45">
        <v>46053</v>
      </c>
      <c r="B2174" t="s">
        <v>367</v>
      </c>
      <c r="C2174" t="s">
        <v>42</v>
      </c>
      <c r="D2174" t="s">
        <v>58</v>
      </c>
      <c r="E2174" t="s">
        <v>58</v>
      </c>
      <c r="F2174" t="s">
        <v>33</v>
      </c>
      <c r="G2174">
        <v>712</v>
      </c>
      <c r="H2174" t="s">
        <v>1409</v>
      </c>
      <c r="I2174" s="38" t="s">
        <v>422</v>
      </c>
      <c r="J2174" s="38" t="s">
        <v>444</v>
      </c>
      <c r="K2174" t="s">
        <v>422</v>
      </c>
      <c r="L2174" t="s">
        <v>444</v>
      </c>
      <c r="M2174" t="s">
        <v>444</v>
      </c>
    </row>
    <row r="2175" spans="1:13" hidden="1" x14ac:dyDescent="0.35">
      <c r="A2175" s="45">
        <v>46053</v>
      </c>
      <c r="B2175" t="s">
        <v>367</v>
      </c>
      <c r="C2175" t="s">
        <v>18</v>
      </c>
      <c r="D2175" t="s">
        <v>58</v>
      </c>
      <c r="E2175" t="s">
        <v>58</v>
      </c>
      <c r="F2175" t="s">
        <v>33</v>
      </c>
      <c r="G2175">
        <v>712</v>
      </c>
      <c r="H2175" t="s">
        <v>1409</v>
      </c>
      <c r="I2175" t="s">
        <v>529</v>
      </c>
      <c r="J2175" t="s">
        <v>698</v>
      </c>
      <c r="K2175" t="s">
        <v>422</v>
      </c>
      <c r="L2175" t="s">
        <v>422</v>
      </c>
      <c r="M2175" t="s">
        <v>422</v>
      </c>
    </row>
    <row r="2176" spans="1:13" hidden="1" x14ac:dyDescent="0.35">
      <c r="A2176" s="45">
        <v>46053</v>
      </c>
      <c r="B2176" t="s">
        <v>367</v>
      </c>
      <c r="C2176" t="s">
        <v>48</v>
      </c>
      <c r="D2176" t="s">
        <v>58</v>
      </c>
      <c r="E2176" t="s">
        <v>58</v>
      </c>
      <c r="F2176" t="s">
        <v>33</v>
      </c>
      <c r="G2176">
        <v>712</v>
      </c>
      <c r="H2176" t="s">
        <v>1409</v>
      </c>
      <c r="I2176" t="s">
        <v>422</v>
      </c>
      <c r="J2176" t="s">
        <v>422</v>
      </c>
      <c r="K2176" t="s">
        <v>444</v>
      </c>
      <c r="L2176" t="s">
        <v>444</v>
      </c>
      <c r="M2176" t="s">
        <v>444</v>
      </c>
    </row>
    <row r="2177" spans="1:13" hidden="1" x14ac:dyDescent="0.35">
      <c r="A2177" s="45">
        <v>46053</v>
      </c>
      <c r="B2177" t="s">
        <v>367</v>
      </c>
      <c r="C2177" t="s">
        <v>46</v>
      </c>
      <c r="D2177" t="s">
        <v>58</v>
      </c>
      <c r="E2177" t="s">
        <v>58</v>
      </c>
      <c r="F2177" t="s">
        <v>33</v>
      </c>
      <c r="G2177">
        <v>713</v>
      </c>
      <c r="H2177" t="s">
        <v>26</v>
      </c>
      <c r="I2177" t="s">
        <v>754</v>
      </c>
      <c r="J2177" t="s">
        <v>654</v>
      </c>
      <c r="K2177" t="s">
        <v>422</v>
      </c>
      <c r="L2177" t="s">
        <v>422</v>
      </c>
      <c r="M2177" t="s">
        <v>924</v>
      </c>
    </row>
    <row r="2178" spans="1:13" hidden="1" x14ac:dyDescent="0.35">
      <c r="A2178" s="45">
        <v>46053</v>
      </c>
      <c r="B2178" t="s">
        <v>367</v>
      </c>
      <c r="C2178" t="s">
        <v>47</v>
      </c>
      <c r="D2178" t="s">
        <v>58</v>
      </c>
      <c r="E2178" t="s">
        <v>58</v>
      </c>
      <c r="F2178" t="s">
        <v>33</v>
      </c>
      <c r="G2178">
        <v>713</v>
      </c>
      <c r="H2178" t="s">
        <v>26</v>
      </c>
      <c r="I2178" t="s">
        <v>422</v>
      </c>
      <c r="J2178" t="s">
        <v>444</v>
      </c>
      <c r="K2178" t="s">
        <v>444</v>
      </c>
      <c r="L2178" t="s">
        <v>444</v>
      </c>
      <c r="M2178" t="s">
        <v>422</v>
      </c>
    </row>
    <row r="2179" spans="1:13" hidden="1" x14ac:dyDescent="0.35">
      <c r="A2179" s="45">
        <v>46053</v>
      </c>
      <c r="B2179" t="s">
        <v>367</v>
      </c>
      <c r="C2179" t="s">
        <v>402</v>
      </c>
      <c r="D2179" t="s">
        <v>58</v>
      </c>
      <c r="E2179" t="s">
        <v>58</v>
      </c>
      <c r="F2179" t="s">
        <v>33</v>
      </c>
      <c r="G2179">
        <v>713</v>
      </c>
      <c r="H2179" t="s">
        <v>26</v>
      </c>
      <c r="I2179" s="38" t="s">
        <v>444</v>
      </c>
      <c r="J2179" s="38" t="s">
        <v>444</v>
      </c>
      <c r="K2179" t="s">
        <v>444</v>
      </c>
      <c r="L2179" t="s">
        <v>444</v>
      </c>
      <c r="M2179" t="s">
        <v>444</v>
      </c>
    </row>
    <row r="2180" spans="1:13" hidden="1" x14ac:dyDescent="0.35">
      <c r="A2180" s="45">
        <v>46053</v>
      </c>
      <c r="B2180" t="s">
        <v>367</v>
      </c>
      <c r="C2180" t="s">
        <v>26</v>
      </c>
      <c r="D2180" t="s">
        <v>58</v>
      </c>
      <c r="E2180" t="s">
        <v>58</v>
      </c>
      <c r="F2180" t="s">
        <v>33</v>
      </c>
      <c r="G2180">
        <v>713</v>
      </c>
      <c r="H2180" t="s">
        <v>26</v>
      </c>
      <c r="I2180" t="s">
        <v>1492</v>
      </c>
      <c r="J2180" t="s">
        <v>768</v>
      </c>
      <c r="K2180" t="s">
        <v>444</v>
      </c>
      <c r="L2180" t="s">
        <v>422</v>
      </c>
      <c r="M2180" t="s">
        <v>1493</v>
      </c>
    </row>
    <row r="2181" spans="1:13" hidden="1" x14ac:dyDescent="0.35">
      <c r="A2181" s="45">
        <v>46053</v>
      </c>
      <c r="B2181" t="s">
        <v>367</v>
      </c>
      <c r="C2181" t="s">
        <v>42</v>
      </c>
      <c r="D2181" t="s">
        <v>58</v>
      </c>
      <c r="E2181" t="s">
        <v>58</v>
      </c>
      <c r="F2181" t="s">
        <v>33</v>
      </c>
      <c r="G2181">
        <v>713</v>
      </c>
      <c r="H2181" t="s">
        <v>26</v>
      </c>
      <c r="I2181" s="38" t="s">
        <v>844</v>
      </c>
      <c r="J2181" s="38" t="s">
        <v>422</v>
      </c>
      <c r="K2181" t="s">
        <v>444</v>
      </c>
      <c r="L2181" t="s">
        <v>444</v>
      </c>
      <c r="M2181" t="s">
        <v>422</v>
      </c>
    </row>
    <row r="2182" spans="1:13" hidden="1" x14ac:dyDescent="0.35">
      <c r="A2182" s="45">
        <v>46053</v>
      </c>
      <c r="B2182" t="s">
        <v>367</v>
      </c>
      <c r="C2182" t="s">
        <v>18</v>
      </c>
      <c r="D2182" t="s">
        <v>58</v>
      </c>
      <c r="E2182" t="s">
        <v>58</v>
      </c>
      <c r="F2182" t="s">
        <v>33</v>
      </c>
      <c r="G2182">
        <v>713</v>
      </c>
      <c r="H2182" t="s">
        <v>26</v>
      </c>
      <c r="I2182" t="s">
        <v>1269</v>
      </c>
      <c r="J2182" t="s">
        <v>843</v>
      </c>
      <c r="K2182" t="s">
        <v>422</v>
      </c>
      <c r="L2182" t="s">
        <v>1342</v>
      </c>
      <c r="M2182" t="s">
        <v>945</v>
      </c>
    </row>
    <row r="2183" spans="1:13" hidden="1" x14ac:dyDescent="0.35">
      <c r="A2183" s="45">
        <v>46053</v>
      </c>
      <c r="B2183" t="s">
        <v>367</v>
      </c>
      <c r="C2183" t="s">
        <v>48</v>
      </c>
      <c r="D2183" t="s">
        <v>58</v>
      </c>
      <c r="E2183" t="s">
        <v>58</v>
      </c>
      <c r="F2183" t="s">
        <v>33</v>
      </c>
      <c r="G2183">
        <v>713</v>
      </c>
      <c r="H2183" t="s">
        <v>26</v>
      </c>
      <c r="I2183" t="s">
        <v>422</v>
      </c>
      <c r="J2183" t="s">
        <v>422</v>
      </c>
      <c r="K2183" t="s">
        <v>444</v>
      </c>
      <c r="L2183" t="s">
        <v>422</v>
      </c>
      <c r="M2183" t="s">
        <v>422</v>
      </c>
    </row>
    <row r="2184" spans="1:13" hidden="1" x14ac:dyDescent="0.35">
      <c r="A2184" s="45">
        <v>46053</v>
      </c>
      <c r="B2184" t="s">
        <v>367</v>
      </c>
      <c r="C2184" t="s">
        <v>46</v>
      </c>
      <c r="D2184" t="s">
        <v>58</v>
      </c>
      <c r="E2184" t="s">
        <v>58</v>
      </c>
      <c r="F2184" t="s">
        <v>33</v>
      </c>
      <c r="G2184">
        <v>714</v>
      </c>
      <c r="H2184" t="s">
        <v>1410</v>
      </c>
      <c r="I2184" t="s">
        <v>655</v>
      </c>
      <c r="J2184" t="s">
        <v>571</v>
      </c>
      <c r="K2184" t="s">
        <v>916</v>
      </c>
      <c r="L2184" t="s">
        <v>884</v>
      </c>
      <c r="M2184" t="s">
        <v>422</v>
      </c>
    </row>
    <row r="2185" spans="1:13" hidden="1" x14ac:dyDescent="0.35">
      <c r="A2185" s="45">
        <v>46053</v>
      </c>
      <c r="B2185" t="s">
        <v>367</v>
      </c>
      <c r="C2185" t="s">
        <v>47</v>
      </c>
      <c r="D2185" t="s">
        <v>58</v>
      </c>
      <c r="E2185" t="s">
        <v>58</v>
      </c>
      <c r="F2185" t="s">
        <v>33</v>
      </c>
      <c r="G2185">
        <v>714</v>
      </c>
      <c r="H2185" t="s">
        <v>1410</v>
      </c>
      <c r="I2185" t="s">
        <v>422</v>
      </c>
      <c r="J2185" t="s">
        <v>444</v>
      </c>
      <c r="K2185" t="s">
        <v>422</v>
      </c>
      <c r="L2185" t="s">
        <v>444</v>
      </c>
      <c r="M2185" t="s">
        <v>444</v>
      </c>
    </row>
    <row r="2186" spans="1:13" hidden="1" x14ac:dyDescent="0.35">
      <c r="A2186" s="45">
        <v>46053</v>
      </c>
      <c r="B2186" t="s">
        <v>367</v>
      </c>
      <c r="C2186" t="s">
        <v>402</v>
      </c>
      <c r="D2186" t="s">
        <v>58</v>
      </c>
      <c r="E2186" t="s">
        <v>58</v>
      </c>
      <c r="F2186" t="s">
        <v>33</v>
      </c>
      <c r="G2186">
        <v>714</v>
      </c>
      <c r="H2186" t="s">
        <v>1410</v>
      </c>
      <c r="I2186" s="38" t="s">
        <v>422</v>
      </c>
      <c r="J2186" s="38" t="s">
        <v>444</v>
      </c>
      <c r="K2186" t="s">
        <v>422</v>
      </c>
      <c r="L2186" t="s">
        <v>444</v>
      </c>
      <c r="M2186" t="s">
        <v>422</v>
      </c>
    </row>
    <row r="2187" spans="1:13" hidden="1" x14ac:dyDescent="0.35">
      <c r="A2187" s="45">
        <v>46053</v>
      </c>
      <c r="B2187" t="s">
        <v>367</v>
      </c>
      <c r="C2187" t="s">
        <v>26</v>
      </c>
      <c r="D2187" t="s">
        <v>58</v>
      </c>
      <c r="E2187" t="s">
        <v>58</v>
      </c>
      <c r="F2187" t="s">
        <v>33</v>
      </c>
      <c r="G2187">
        <v>714</v>
      </c>
      <c r="H2187" t="s">
        <v>1410</v>
      </c>
      <c r="I2187" t="s">
        <v>422</v>
      </c>
      <c r="J2187" t="s">
        <v>422</v>
      </c>
      <c r="K2187" t="s">
        <v>444</v>
      </c>
      <c r="L2187" t="s">
        <v>444</v>
      </c>
      <c r="M2187" t="s">
        <v>422</v>
      </c>
    </row>
    <row r="2188" spans="1:13" hidden="1" x14ac:dyDescent="0.35">
      <c r="A2188" s="45">
        <v>46053</v>
      </c>
      <c r="B2188" t="s">
        <v>367</v>
      </c>
      <c r="C2188" t="s">
        <v>42</v>
      </c>
      <c r="D2188" t="s">
        <v>58</v>
      </c>
      <c r="E2188" t="s">
        <v>58</v>
      </c>
      <c r="F2188" t="s">
        <v>33</v>
      </c>
      <c r="G2188">
        <v>714</v>
      </c>
      <c r="H2188" t="s">
        <v>1410</v>
      </c>
      <c r="I2188" s="38" t="s">
        <v>422</v>
      </c>
      <c r="J2188" s="38" t="s">
        <v>444</v>
      </c>
      <c r="K2188" t="s">
        <v>422</v>
      </c>
      <c r="L2188" s="38" t="s">
        <v>422</v>
      </c>
      <c r="M2188" t="s">
        <v>444</v>
      </c>
    </row>
    <row r="2189" spans="1:13" hidden="1" x14ac:dyDescent="0.35">
      <c r="A2189" s="45">
        <v>46053</v>
      </c>
      <c r="B2189" t="s">
        <v>367</v>
      </c>
      <c r="C2189" t="s">
        <v>18</v>
      </c>
      <c r="D2189" t="s">
        <v>58</v>
      </c>
      <c r="E2189" t="s">
        <v>58</v>
      </c>
      <c r="F2189" t="s">
        <v>33</v>
      </c>
      <c r="G2189">
        <v>714</v>
      </c>
      <c r="H2189" t="s">
        <v>1410</v>
      </c>
      <c r="I2189" s="38" t="s">
        <v>569</v>
      </c>
      <c r="J2189" t="s">
        <v>813</v>
      </c>
      <c r="K2189" t="s">
        <v>598</v>
      </c>
      <c r="L2189" t="s">
        <v>838</v>
      </c>
      <c r="M2189" t="s">
        <v>422</v>
      </c>
    </row>
    <row r="2190" spans="1:13" hidden="1" x14ac:dyDescent="0.35">
      <c r="A2190" s="45">
        <v>46053</v>
      </c>
      <c r="B2190" t="s">
        <v>367</v>
      </c>
      <c r="C2190" t="s">
        <v>48</v>
      </c>
      <c r="D2190" t="s">
        <v>58</v>
      </c>
      <c r="E2190" t="s">
        <v>58</v>
      </c>
      <c r="F2190" t="s">
        <v>33</v>
      </c>
      <c r="G2190">
        <v>714</v>
      </c>
      <c r="H2190" t="s">
        <v>1410</v>
      </c>
      <c r="I2190" s="38" t="s">
        <v>422</v>
      </c>
      <c r="J2190" s="38" t="s">
        <v>444</v>
      </c>
      <c r="K2190" t="s">
        <v>422</v>
      </c>
      <c r="L2190" t="s">
        <v>422</v>
      </c>
      <c r="M2190" t="s">
        <v>444</v>
      </c>
    </row>
    <row r="2191" spans="1:13" hidden="1" x14ac:dyDescent="0.35">
      <c r="A2191" s="45">
        <v>46053</v>
      </c>
      <c r="B2191" t="s">
        <v>367</v>
      </c>
      <c r="C2191" t="s">
        <v>46</v>
      </c>
      <c r="D2191" t="s">
        <v>58</v>
      </c>
      <c r="E2191" t="s">
        <v>58</v>
      </c>
      <c r="F2191" t="s">
        <v>33</v>
      </c>
      <c r="G2191">
        <v>715</v>
      </c>
      <c r="H2191" t="s">
        <v>1411</v>
      </c>
      <c r="I2191" t="s">
        <v>701</v>
      </c>
      <c r="J2191" t="s">
        <v>566</v>
      </c>
      <c r="K2191" t="s">
        <v>422</v>
      </c>
      <c r="L2191" t="s">
        <v>422</v>
      </c>
      <c r="M2191" t="s">
        <v>529</v>
      </c>
    </row>
    <row r="2192" spans="1:13" hidden="1" x14ac:dyDescent="0.35">
      <c r="A2192" s="45">
        <v>46053</v>
      </c>
      <c r="B2192" t="s">
        <v>367</v>
      </c>
      <c r="C2192" t="s">
        <v>47</v>
      </c>
      <c r="D2192" t="s">
        <v>58</v>
      </c>
      <c r="E2192" t="s">
        <v>58</v>
      </c>
      <c r="F2192" t="s">
        <v>33</v>
      </c>
      <c r="G2192">
        <v>715</v>
      </c>
      <c r="H2192" t="s">
        <v>1411</v>
      </c>
      <c r="I2192" s="38" t="s">
        <v>444</v>
      </c>
      <c r="J2192" s="38" t="s">
        <v>444</v>
      </c>
      <c r="K2192" t="s">
        <v>444</v>
      </c>
      <c r="L2192" t="s">
        <v>444</v>
      </c>
      <c r="M2192" t="s">
        <v>444</v>
      </c>
    </row>
    <row r="2193" spans="1:13" hidden="1" x14ac:dyDescent="0.35">
      <c r="A2193" s="45">
        <v>46053</v>
      </c>
      <c r="B2193" t="s">
        <v>367</v>
      </c>
      <c r="C2193" t="s">
        <v>402</v>
      </c>
      <c r="D2193" t="s">
        <v>58</v>
      </c>
      <c r="E2193" t="s">
        <v>58</v>
      </c>
      <c r="F2193" t="s">
        <v>33</v>
      </c>
      <c r="G2193">
        <v>715</v>
      </c>
      <c r="H2193" t="s">
        <v>1411</v>
      </c>
      <c r="I2193" s="38" t="s">
        <v>1159</v>
      </c>
      <c r="J2193" s="38" t="s">
        <v>422</v>
      </c>
      <c r="K2193" t="s">
        <v>444</v>
      </c>
      <c r="L2193" s="38" t="s">
        <v>444</v>
      </c>
      <c r="M2193" t="s">
        <v>422</v>
      </c>
    </row>
    <row r="2194" spans="1:13" hidden="1" x14ac:dyDescent="0.35">
      <c r="A2194" s="45">
        <v>46053</v>
      </c>
      <c r="B2194" t="s">
        <v>367</v>
      </c>
      <c r="C2194" t="s">
        <v>26</v>
      </c>
      <c r="D2194" t="s">
        <v>58</v>
      </c>
      <c r="E2194" t="s">
        <v>58</v>
      </c>
      <c r="F2194" t="s">
        <v>33</v>
      </c>
      <c r="G2194">
        <v>715</v>
      </c>
      <c r="H2194" t="s">
        <v>1411</v>
      </c>
      <c r="I2194" s="38" t="s">
        <v>422</v>
      </c>
      <c r="J2194" s="38" t="s">
        <v>422</v>
      </c>
      <c r="K2194" t="s">
        <v>444</v>
      </c>
      <c r="L2194" t="s">
        <v>444</v>
      </c>
      <c r="M2194" t="s">
        <v>422</v>
      </c>
    </row>
    <row r="2195" spans="1:13" hidden="1" x14ac:dyDescent="0.35">
      <c r="A2195" s="45">
        <v>46053</v>
      </c>
      <c r="B2195" t="s">
        <v>367</v>
      </c>
      <c r="C2195" t="s">
        <v>42</v>
      </c>
      <c r="D2195" t="s">
        <v>58</v>
      </c>
      <c r="E2195" t="s">
        <v>58</v>
      </c>
      <c r="F2195" t="s">
        <v>33</v>
      </c>
      <c r="G2195">
        <v>715</v>
      </c>
      <c r="H2195" t="s">
        <v>1411</v>
      </c>
      <c r="I2195" s="38" t="s">
        <v>422</v>
      </c>
      <c r="J2195" s="37" t="s">
        <v>422</v>
      </c>
      <c r="K2195" s="38" t="s">
        <v>422</v>
      </c>
      <c r="L2195" s="38" t="s">
        <v>444</v>
      </c>
      <c r="M2195" s="38" t="s">
        <v>444</v>
      </c>
    </row>
    <row r="2196" spans="1:13" hidden="1" x14ac:dyDescent="0.35">
      <c r="A2196" s="45">
        <v>46053</v>
      </c>
      <c r="B2196" t="s">
        <v>367</v>
      </c>
      <c r="C2196" t="s">
        <v>18</v>
      </c>
      <c r="D2196" t="s">
        <v>58</v>
      </c>
      <c r="E2196" t="s">
        <v>58</v>
      </c>
      <c r="F2196" t="s">
        <v>33</v>
      </c>
      <c r="G2196">
        <v>715</v>
      </c>
      <c r="H2196" t="s">
        <v>1411</v>
      </c>
      <c r="I2196" s="37" t="s">
        <v>440</v>
      </c>
      <c r="J2196" s="38" t="s">
        <v>566</v>
      </c>
      <c r="K2196" s="38" t="s">
        <v>422</v>
      </c>
      <c r="L2196" s="38" t="s">
        <v>422</v>
      </c>
      <c r="M2196" t="s">
        <v>565</v>
      </c>
    </row>
    <row r="2197" spans="1:13" hidden="1" x14ac:dyDescent="0.35">
      <c r="A2197" s="45">
        <v>46053</v>
      </c>
      <c r="B2197" t="s">
        <v>367</v>
      </c>
      <c r="C2197" t="s">
        <v>48</v>
      </c>
      <c r="D2197" t="s">
        <v>58</v>
      </c>
      <c r="E2197" t="s">
        <v>58</v>
      </c>
      <c r="F2197" t="s">
        <v>33</v>
      </c>
      <c r="G2197">
        <v>715</v>
      </c>
      <c r="H2197" t="s">
        <v>1411</v>
      </c>
      <c r="I2197" s="38" t="s">
        <v>422</v>
      </c>
      <c r="J2197" s="38" t="s">
        <v>422</v>
      </c>
      <c r="K2197" t="s">
        <v>444</v>
      </c>
      <c r="L2197" s="38" t="s">
        <v>444</v>
      </c>
      <c r="M2197" t="s">
        <v>444</v>
      </c>
    </row>
    <row r="2198" spans="1:13" hidden="1" x14ac:dyDescent="0.35">
      <c r="A2198" s="45">
        <v>46053</v>
      </c>
      <c r="B2198" t="s">
        <v>367</v>
      </c>
      <c r="C2198" t="s">
        <v>46</v>
      </c>
      <c r="D2198" t="s">
        <v>58</v>
      </c>
      <c r="E2198" t="s">
        <v>58</v>
      </c>
      <c r="F2198" t="s">
        <v>33</v>
      </c>
      <c r="G2198">
        <v>999</v>
      </c>
      <c r="H2198" t="s">
        <v>27</v>
      </c>
      <c r="I2198" s="38" t="s">
        <v>1494</v>
      </c>
      <c r="J2198" s="38" t="s">
        <v>1495</v>
      </c>
      <c r="K2198" t="s">
        <v>1496</v>
      </c>
      <c r="L2198" t="s">
        <v>1497</v>
      </c>
      <c r="M2198" t="s">
        <v>1498</v>
      </c>
    </row>
    <row r="2199" spans="1:13" hidden="1" x14ac:dyDescent="0.35">
      <c r="A2199" s="45">
        <v>46053</v>
      </c>
      <c r="B2199" t="s">
        <v>367</v>
      </c>
      <c r="C2199" t="s">
        <v>47</v>
      </c>
      <c r="D2199" t="s">
        <v>58</v>
      </c>
      <c r="E2199" t="s">
        <v>58</v>
      </c>
      <c r="F2199" t="s">
        <v>33</v>
      </c>
      <c r="G2199">
        <v>999</v>
      </c>
      <c r="H2199" t="s">
        <v>27</v>
      </c>
      <c r="I2199" s="38" t="s">
        <v>605</v>
      </c>
      <c r="J2199" s="38" t="s">
        <v>422</v>
      </c>
      <c r="K2199" t="s">
        <v>1477</v>
      </c>
      <c r="L2199" s="38" t="s">
        <v>444</v>
      </c>
      <c r="M2199" t="s">
        <v>422</v>
      </c>
    </row>
    <row r="2200" spans="1:13" hidden="1" x14ac:dyDescent="0.35">
      <c r="A2200" s="45">
        <v>46053</v>
      </c>
      <c r="B2200" t="s">
        <v>367</v>
      </c>
      <c r="C2200" t="s">
        <v>402</v>
      </c>
      <c r="D2200" t="s">
        <v>58</v>
      </c>
      <c r="E2200" t="s">
        <v>58</v>
      </c>
      <c r="F2200" t="s">
        <v>33</v>
      </c>
      <c r="G2200">
        <v>999</v>
      </c>
      <c r="H2200" t="s">
        <v>27</v>
      </c>
      <c r="I2200" s="38" t="s">
        <v>506</v>
      </c>
      <c r="J2200" s="38" t="s">
        <v>473</v>
      </c>
      <c r="K2200" s="38" t="s">
        <v>780</v>
      </c>
      <c r="L2200" s="38" t="s">
        <v>444</v>
      </c>
      <c r="M2200" s="38" t="s">
        <v>472</v>
      </c>
    </row>
    <row r="2201" spans="1:13" hidden="1" x14ac:dyDescent="0.35">
      <c r="A2201" s="45">
        <v>46053</v>
      </c>
      <c r="B2201" t="s">
        <v>367</v>
      </c>
      <c r="C2201" t="s">
        <v>26</v>
      </c>
      <c r="D2201" t="s">
        <v>58</v>
      </c>
      <c r="E2201" t="s">
        <v>58</v>
      </c>
      <c r="F2201" t="s">
        <v>33</v>
      </c>
      <c r="G2201">
        <v>999</v>
      </c>
      <c r="H2201" t="s">
        <v>27</v>
      </c>
      <c r="I2201" s="38" t="s">
        <v>1499</v>
      </c>
      <c r="J2201" s="38" t="s">
        <v>779</v>
      </c>
      <c r="K2201" s="38" t="s">
        <v>422</v>
      </c>
      <c r="L2201" s="38" t="s">
        <v>422</v>
      </c>
      <c r="M2201" t="s">
        <v>1500</v>
      </c>
    </row>
    <row r="2202" spans="1:13" hidden="1" x14ac:dyDescent="0.35">
      <c r="A2202" s="45">
        <v>46053</v>
      </c>
      <c r="B2202" t="s">
        <v>367</v>
      </c>
      <c r="C2202" t="s">
        <v>42</v>
      </c>
      <c r="D2202" t="s">
        <v>58</v>
      </c>
      <c r="E2202" t="s">
        <v>58</v>
      </c>
      <c r="F2202" t="s">
        <v>33</v>
      </c>
      <c r="G2202">
        <v>999</v>
      </c>
      <c r="H2202" t="s">
        <v>27</v>
      </c>
      <c r="I2202" s="38" t="s">
        <v>1501</v>
      </c>
      <c r="J2202" s="38" t="s">
        <v>505</v>
      </c>
      <c r="K2202" s="38" t="s">
        <v>1453</v>
      </c>
      <c r="L2202" s="38" t="s">
        <v>581</v>
      </c>
      <c r="M2202" t="s">
        <v>580</v>
      </c>
    </row>
    <row r="2203" spans="1:13" hidden="1" x14ac:dyDescent="0.35">
      <c r="A2203" s="45">
        <v>46053</v>
      </c>
      <c r="B2203" t="s">
        <v>367</v>
      </c>
      <c r="C2203" t="s">
        <v>18</v>
      </c>
      <c r="D2203" t="s">
        <v>58</v>
      </c>
      <c r="E2203" t="s">
        <v>58</v>
      </c>
      <c r="F2203" t="s">
        <v>33</v>
      </c>
      <c r="G2203">
        <v>999</v>
      </c>
      <c r="H2203" t="s">
        <v>27</v>
      </c>
      <c r="I2203" t="s">
        <v>1502</v>
      </c>
      <c r="J2203" t="s">
        <v>1503</v>
      </c>
      <c r="K2203" t="s">
        <v>1504</v>
      </c>
      <c r="L2203" t="s">
        <v>1505</v>
      </c>
      <c r="M2203" t="s">
        <v>770</v>
      </c>
    </row>
    <row r="2204" spans="1:13" hidden="1" x14ac:dyDescent="0.35">
      <c r="A2204" s="45">
        <v>46053</v>
      </c>
      <c r="B2204" t="s">
        <v>367</v>
      </c>
      <c r="C2204" t="s">
        <v>48</v>
      </c>
      <c r="D2204" t="s">
        <v>58</v>
      </c>
      <c r="E2204" t="s">
        <v>58</v>
      </c>
      <c r="F2204" t="s">
        <v>33</v>
      </c>
      <c r="G2204">
        <v>999</v>
      </c>
      <c r="H2204" t="s">
        <v>27</v>
      </c>
      <c r="I2204" s="37" t="s">
        <v>1506</v>
      </c>
      <c r="J2204" s="38" t="s">
        <v>810</v>
      </c>
      <c r="K2204" t="s">
        <v>1477</v>
      </c>
      <c r="L2204" s="37" t="s">
        <v>472</v>
      </c>
      <c r="M2204" t="s">
        <v>422</v>
      </c>
    </row>
    <row r="2205" spans="1:13" hidden="1" x14ac:dyDescent="0.35">
      <c r="A2205" s="45">
        <v>46053</v>
      </c>
      <c r="B2205" t="s">
        <v>367</v>
      </c>
      <c r="C2205" t="s">
        <v>46</v>
      </c>
      <c r="D2205" t="s">
        <v>58</v>
      </c>
      <c r="E2205" t="s">
        <v>58</v>
      </c>
      <c r="F2205" t="s">
        <v>34</v>
      </c>
      <c r="G2205">
        <v>701</v>
      </c>
      <c r="H2205" t="s">
        <v>1387</v>
      </c>
      <c r="I2205" t="s">
        <v>814</v>
      </c>
      <c r="J2205" t="s">
        <v>814</v>
      </c>
      <c r="K2205" t="s">
        <v>422</v>
      </c>
      <c r="L2205" t="s">
        <v>422</v>
      </c>
      <c r="M2205" t="s">
        <v>444</v>
      </c>
    </row>
    <row r="2206" spans="1:13" hidden="1" x14ac:dyDescent="0.35">
      <c r="A2206" s="45">
        <v>46053</v>
      </c>
      <c r="B2206" t="s">
        <v>367</v>
      </c>
      <c r="C2206" t="s">
        <v>47</v>
      </c>
      <c r="D2206" t="s">
        <v>58</v>
      </c>
      <c r="E2206" t="s">
        <v>58</v>
      </c>
      <c r="F2206" t="s">
        <v>34</v>
      </c>
      <c r="G2206">
        <v>701</v>
      </c>
      <c r="H2206" t="s">
        <v>1387</v>
      </c>
      <c r="I2206" s="38" t="s">
        <v>422</v>
      </c>
      <c r="J2206" s="38" t="s">
        <v>422</v>
      </c>
      <c r="K2206" t="s">
        <v>444</v>
      </c>
      <c r="L2206" t="s">
        <v>444</v>
      </c>
      <c r="M2206" t="s">
        <v>444</v>
      </c>
    </row>
    <row r="2207" spans="1:13" hidden="1" x14ac:dyDescent="0.35">
      <c r="A2207" s="45">
        <v>46053</v>
      </c>
      <c r="B2207" t="s">
        <v>367</v>
      </c>
      <c r="C2207" t="s">
        <v>402</v>
      </c>
      <c r="D2207" t="s">
        <v>58</v>
      </c>
      <c r="E2207" t="s">
        <v>58</v>
      </c>
      <c r="F2207" t="s">
        <v>34</v>
      </c>
      <c r="G2207">
        <v>701</v>
      </c>
      <c r="H2207" t="s">
        <v>1387</v>
      </c>
      <c r="I2207" s="38" t="s">
        <v>422</v>
      </c>
      <c r="J2207" s="38" t="s">
        <v>422</v>
      </c>
      <c r="K2207" s="38" t="s">
        <v>444</v>
      </c>
      <c r="L2207" s="38" t="s">
        <v>444</v>
      </c>
      <c r="M2207" t="s">
        <v>444</v>
      </c>
    </row>
    <row r="2208" spans="1:13" hidden="1" x14ac:dyDescent="0.35">
      <c r="A2208" s="45">
        <v>46053</v>
      </c>
      <c r="B2208" t="s">
        <v>367</v>
      </c>
      <c r="C2208" t="s">
        <v>26</v>
      </c>
      <c r="D2208" t="s">
        <v>58</v>
      </c>
      <c r="E2208" t="s">
        <v>58</v>
      </c>
      <c r="F2208" t="s">
        <v>34</v>
      </c>
      <c r="G2208">
        <v>701</v>
      </c>
      <c r="H2208" t="s">
        <v>1387</v>
      </c>
      <c r="I2208" s="38" t="s">
        <v>422</v>
      </c>
      <c r="J2208" s="38" t="s">
        <v>422</v>
      </c>
      <c r="K2208" t="s">
        <v>444</v>
      </c>
      <c r="L2208" s="38" t="s">
        <v>444</v>
      </c>
      <c r="M2208" t="s">
        <v>444</v>
      </c>
    </row>
    <row r="2209" spans="1:13" hidden="1" x14ac:dyDescent="0.35">
      <c r="A2209" s="45">
        <v>46053</v>
      </c>
      <c r="B2209" t="s">
        <v>367</v>
      </c>
      <c r="C2209" t="s">
        <v>42</v>
      </c>
      <c r="D2209" t="s">
        <v>58</v>
      </c>
      <c r="E2209" t="s">
        <v>58</v>
      </c>
      <c r="F2209" t="s">
        <v>34</v>
      </c>
      <c r="G2209">
        <v>701</v>
      </c>
      <c r="H2209" t="s">
        <v>1387</v>
      </c>
      <c r="I2209" s="38" t="s">
        <v>422</v>
      </c>
      <c r="J2209" s="38" t="s">
        <v>422</v>
      </c>
      <c r="K2209" t="s">
        <v>444</v>
      </c>
      <c r="L2209" s="38" t="s">
        <v>422</v>
      </c>
      <c r="M2209" t="s">
        <v>444</v>
      </c>
    </row>
    <row r="2210" spans="1:13" hidden="1" x14ac:dyDescent="0.35">
      <c r="A2210" s="45">
        <v>46053</v>
      </c>
      <c r="B2210" t="s">
        <v>367</v>
      </c>
      <c r="C2210" t="s">
        <v>18</v>
      </c>
      <c r="D2210" t="s">
        <v>58</v>
      </c>
      <c r="E2210" t="s">
        <v>58</v>
      </c>
      <c r="F2210" t="s">
        <v>34</v>
      </c>
      <c r="G2210">
        <v>701</v>
      </c>
      <c r="H2210" t="s">
        <v>1387</v>
      </c>
      <c r="I2210" t="s">
        <v>814</v>
      </c>
      <c r="J2210" t="s">
        <v>814</v>
      </c>
      <c r="K2210" t="s">
        <v>422</v>
      </c>
      <c r="L2210" t="s">
        <v>422</v>
      </c>
      <c r="M2210" t="s">
        <v>444</v>
      </c>
    </row>
    <row r="2211" spans="1:13" hidden="1" x14ac:dyDescent="0.35">
      <c r="A2211" s="45">
        <v>46053</v>
      </c>
      <c r="B2211" t="s">
        <v>367</v>
      </c>
      <c r="C2211" t="s">
        <v>48</v>
      </c>
      <c r="D2211" t="s">
        <v>58</v>
      </c>
      <c r="E2211" t="s">
        <v>58</v>
      </c>
      <c r="F2211" t="s">
        <v>34</v>
      </c>
      <c r="G2211">
        <v>701</v>
      </c>
      <c r="H2211" t="s">
        <v>1387</v>
      </c>
      <c r="I2211" s="38" t="s">
        <v>422</v>
      </c>
      <c r="J2211" s="38" t="s">
        <v>422</v>
      </c>
      <c r="K2211" t="s">
        <v>444</v>
      </c>
      <c r="L2211" t="s">
        <v>444</v>
      </c>
      <c r="M2211" t="s">
        <v>444</v>
      </c>
    </row>
    <row r="2212" spans="1:13" hidden="1" x14ac:dyDescent="0.35">
      <c r="A2212" s="45">
        <v>46053</v>
      </c>
      <c r="B2212" t="s">
        <v>367</v>
      </c>
      <c r="C2212" t="s">
        <v>46</v>
      </c>
      <c r="D2212" t="s">
        <v>58</v>
      </c>
      <c r="E2212" t="s">
        <v>58</v>
      </c>
      <c r="F2212" t="s">
        <v>34</v>
      </c>
      <c r="G2212">
        <v>702</v>
      </c>
      <c r="H2212" t="s">
        <v>1388</v>
      </c>
      <c r="I2212" t="s">
        <v>814</v>
      </c>
      <c r="J2212" t="s">
        <v>596</v>
      </c>
      <c r="K2212" t="s">
        <v>422</v>
      </c>
      <c r="L2212" t="s">
        <v>422</v>
      </c>
      <c r="M2212" t="s">
        <v>444</v>
      </c>
    </row>
    <row r="2213" spans="1:13" hidden="1" x14ac:dyDescent="0.35">
      <c r="A2213" s="45">
        <v>46053</v>
      </c>
      <c r="B2213" t="s">
        <v>367</v>
      </c>
      <c r="C2213" t="s">
        <v>47</v>
      </c>
      <c r="D2213" t="s">
        <v>58</v>
      </c>
      <c r="E2213" t="s">
        <v>58</v>
      </c>
      <c r="F2213" t="s">
        <v>34</v>
      </c>
      <c r="G2213">
        <v>702</v>
      </c>
      <c r="H2213" t="s">
        <v>1388</v>
      </c>
      <c r="I2213" t="s">
        <v>444</v>
      </c>
      <c r="J2213" t="s">
        <v>444</v>
      </c>
      <c r="K2213" t="s">
        <v>444</v>
      </c>
      <c r="L2213" t="s">
        <v>444</v>
      </c>
      <c r="M2213" t="s">
        <v>444</v>
      </c>
    </row>
    <row r="2214" spans="1:13" hidden="1" x14ac:dyDescent="0.35">
      <c r="A2214" s="45">
        <v>46053</v>
      </c>
      <c r="B2214" t="s">
        <v>367</v>
      </c>
      <c r="C2214" t="s">
        <v>402</v>
      </c>
      <c r="D2214" t="s">
        <v>58</v>
      </c>
      <c r="E2214" t="s">
        <v>58</v>
      </c>
      <c r="F2214" t="s">
        <v>34</v>
      </c>
      <c r="G2214">
        <v>702</v>
      </c>
      <c r="H2214" t="s">
        <v>1388</v>
      </c>
      <c r="I2214" s="38" t="s">
        <v>422</v>
      </c>
      <c r="J2214" s="38" t="s">
        <v>422</v>
      </c>
      <c r="K2214" t="s">
        <v>444</v>
      </c>
      <c r="L2214" s="38" t="s">
        <v>422</v>
      </c>
      <c r="M2214" t="s">
        <v>444</v>
      </c>
    </row>
    <row r="2215" spans="1:13" hidden="1" x14ac:dyDescent="0.35">
      <c r="A2215" s="45">
        <v>46053</v>
      </c>
      <c r="B2215" t="s">
        <v>367</v>
      </c>
      <c r="C2215" t="s">
        <v>26</v>
      </c>
      <c r="D2215" t="s">
        <v>58</v>
      </c>
      <c r="E2215" t="s">
        <v>58</v>
      </c>
      <c r="F2215" t="s">
        <v>34</v>
      </c>
      <c r="G2215">
        <v>702</v>
      </c>
      <c r="H2215" t="s">
        <v>1388</v>
      </c>
      <c r="I2215" s="38" t="s">
        <v>422</v>
      </c>
      <c r="J2215" t="s">
        <v>444</v>
      </c>
      <c r="K2215" t="s">
        <v>444</v>
      </c>
      <c r="L2215" t="s">
        <v>422</v>
      </c>
      <c r="M2215" t="s">
        <v>444</v>
      </c>
    </row>
    <row r="2216" spans="1:13" hidden="1" x14ac:dyDescent="0.35">
      <c r="A2216" s="45">
        <v>46053</v>
      </c>
      <c r="B2216" t="s">
        <v>367</v>
      </c>
      <c r="C2216" t="s">
        <v>42</v>
      </c>
      <c r="D2216" t="s">
        <v>58</v>
      </c>
      <c r="E2216" t="s">
        <v>58</v>
      </c>
      <c r="F2216" t="s">
        <v>34</v>
      </c>
      <c r="G2216">
        <v>702</v>
      </c>
      <c r="H2216" t="s">
        <v>1388</v>
      </c>
      <c r="I2216" t="s">
        <v>422</v>
      </c>
      <c r="J2216" s="38" t="s">
        <v>422</v>
      </c>
      <c r="K2216" t="s">
        <v>444</v>
      </c>
      <c r="L2216" t="s">
        <v>444</v>
      </c>
      <c r="M2216" t="s">
        <v>444</v>
      </c>
    </row>
    <row r="2217" spans="1:13" hidden="1" x14ac:dyDescent="0.35">
      <c r="A2217" s="45">
        <v>46053</v>
      </c>
      <c r="B2217" t="s">
        <v>367</v>
      </c>
      <c r="C2217" t="s">
        <v>18</v>
      </c>
      <c r="D2217" t="s">
        <v>58</v>
      </c>
      <c r="E2217" t="s">
        <v>58</v>
      </c>
      <c r="F2217" t="s">
        <v>34</v>
      </c>
      <c r="G2217">
        <v>702</v>
      </c>
      <c r="H2217" t="s">
        <v>1388</v>
      </c>
      <c r="I2217" t="s">
        <v>814</v>
      </c>
      <c r="J2217" t="s">
        <v>596</v>
      </c>
      <c r="K2217" t="s">
        <v>422</v>
      </c>
      <c r="L2217" t="s">
        <v>422</v>
      </c>
      <c r="M2217" t="s">
        <v>444</v>
      </c>
    </row>
    <row r="2218" spans="1:13" hidden="1" x14ac:dyDescent="0.35">
      <c r="A2218" s="45">
        <v>46053</v>
      </c>
      <c r="B2218" t="s">
        <v>367</v>
      </c>
      <c r="C2218" t="s">
        <v>48</v>
      </c>
      <c r="D2218" t="s">
        <v>58</v>
      </c>
      <c r="E2218" t="s">
        <v>58</v>
      </c>
      <c r="F2218" t="s">
        <v>34</v>
      </c>
      <c r="G2218">
        <v>702</v>
      </c>
      <c r="H2218" t="s">
        <v>1388</v>
      </c>
      <c r="I2218" t="s">
        <v>443</v>
      </c>
      <c r="J2218" t="s">
        <v>496</v>
      </c>
      <c r="K2218" t="s">
        <v>444</v>
      </c>
      <c r="L2218" t="s">
        <v>444</v>
      </c>
      <c r="M2218" t="s">
        <v>444</v>
      </c>
    </row>
    <row r="2219" spans="1:13" hidden="1" x14ac:dyDescent="0.35">
      <c r="A2219" s="45">
        <v>46053</v>
      </c>
      <c r="B2219" t="s">
        <v>367</v>
      </c>
      <c r="C2219" t="s">
        <v>46</v>
      </c>
      <c r="D2219" t="s">
        <v>58</v>
      </c>
      <c r="E2219" t="s">
        <v>58</v>
      </c>
      <c r="F2219" t="s">
        <v>34</v>
      </c>
      <c r="G2219">
        <v>703</v>
      </c>
      <c r="H2219" t="s">
        <v>371</v>
      </c>
      <c r="I2219" t="s">
        <v>571</v>
      </c>
      <c r="J2219" t="s">
        <v>571</v>
      </c>
      <c r="K2219" t="s">
        <v>422</v>
      </c>
      <c r="L2219" t="s">
        <v>900</v>
      </c>
      <c r="M2219" t="s">
        <v>444</v>
      </c>
    </row>
    <row r="2220" spans="1:13" hidden="1" x14ac:dyDescent="0.35">
      <c r="A2220" s="45">
        <v>46053</v>
      </c>
      <c r="B2220" t="s">
        <v>367</v>
      </c>
      <c r="C2220" t="s">
        <v>47</v>
      </c>
      <c r="D2220" t="s">
        <v>58</v>
      </c>
      <c r="E2220" t="s">
        <v>58</v>
      </c>
      <c r="F2220" t="s">
        <v>34</v>
      </c>
      <c r="G2220">
        <v>703</v>
      </c>
      <c r="H2220" t="s">
        <v>371</v>
      </c>
      <c r="I2220" t="s">
        <v>813</v>
      </c>
      <c r="J2220" t="s">
        <v>422</v>
      </c>
      <c r="K2220" t="s">
        <v>444</v>
      </c>
      <c r="L2220" t="s">
        <v>422</v>
      </c>
      <c r="M2220" t="s">
        <v>444</v>
      </c>
    </row>
    <row r="2221" spans="1:13" hidden="1" x14ac:dyDescent="0.35">
      <c r="A2221" s="45">
        <v>46053</v>
      </c>
      <c r="B2221" t="s">
        <v>367</v>
      </c>
      <c r="C2221" t="s">
        <v>402</v>
      </c>
      <c r="D2221" t="s">
        <v>58</v>
      </c>
      <c r="E2221" t="s">
        <v>58</v>
      </c>
      <c r="F2221" t="s">
        <v>34</v>
      </c>
      <c r="G2221">
        <v>703</v>
      </c>
      <c r="H2221" t="s">
        <v>371</v>
      </c>
      <c r="I2221" t="s">
        <v>422</v>
      </c>
      <c r="J2221" s="38" t="s">
        <v>422</v>
      </c>
      <c r="K2221" t="s">
        <v>444</v>
      </c>
      <c r="L2221" t="s">
        <v>444</v>
      </c>
      <c r="M2221" t="s">
        <v>444</v>
      </c>
    </row>
    <row r="2222" spans="1:13" hidden="1" x14ac:dyDescent="0.35">
      <c r="A2222" s="45">
        <v>46053</v>
      </c>
      <c r="B2222" t="s">
        <v>367</v>
      </c>
      <c r="C2222" t="s">
        <v>26</v>
      </c>
      <c r="D2222" t="s">
        <v>58</v>
      </c>
      <c r="E2222" t="s">
        <v>58</v>
      </c>
      <c r="F2222" t="s">
        <v>34</v>
      </c>
      <c r="G2222">
        <v>703</v>
      </c>
      <c r="H2222" t="s">
        <v>371</v>
      </c>
      <c r="I2222" t="s">
        <v>422</v>
      </c>
      <c r="J2222" t="s">
        <v>422</v>
      </c>
      <c r="K2222" t="s">
        <v>444</v>
      </c>
      <c r="L2222" t="s">
        <v>444</v>
      </c>
      <c r="M2222" t="s">
        <v>444</v>
      </c>
    </row>
    <row r="2223" spans="1:13" hidden="1" x14ac:dyDescent="0.35">
      <c r="A2223" s="45">
        <v>46053</v>
      </c>
      <c r="B2223" t="s">
        <v>367</v>
      </c>
      <c r="C2223" t="s">
        <v>42</v>
      </c>
      <c r="D2223" t="s">
        <v>58</v>
      </c>
      <c r="E2223" t="s">
        <v>58</v>
      </c>
      <c r="F2223" t="s">
        <v>34</v>
      </c>
      <c r="G2223">
        <v>703</v>
      </c>
      <c r="H2223" t="s">
        <v>371</v>
      </c>
      <c r="I2223" s="38" t="s">
        <v>813</v>
      </c>
      <c r="J2223" s="38" t="s">
        <v>687</v>
      </c>
      <c r="K2223" s="38" t="s">
        <v>444</v>
      </c>
      <c r="L2223" s="38" t="s">
        <v>422</v>
      </c>
      <c r="M2223" t="s">
        <v>444</v>
      </c>
    </row>
    <row r="2224" spans="1:13" hidden="1" x14ac:dyDescent="0.35">
      <c r="A2224" s="45">
        <v>46053</v>
      </c>
      <c r="B2224" t="s">
        <v>367</v>
      </c>
      <c r="C2224" t="s">
        <v>18</v>
      </c>
      <c r="D2224" t="s">
        <v>58</v>
      </c>
      <c r="E2224" t="s">
        <v>58</v>
      </c>
      <c r="F2224" t="s">
        <v>34</v>
      </c>
      <c r="G2224">
        <v>703</v>
      </c>
      <c r="H2224" t="s">
        <v>371</v>
      </c>
      <c r="I2224" t="s">
        <v>571</v>
      </c>
      <c r="J2224" t="s">
        <v>687</v>
      </c>
      <c r="K2224" t="s">
        <v>422</v>
      </c>
      <c r="L2224" t="s">
        <v>597</v>
      </c>
      <c r="M2224" t="s">
        <v>444</v>
      </c>
    </row>
    <row r="2225" spans="1:13" hidden="1" x14ac:dyDescent="0.35">
      <c r="A2225" s="45">
        <v>46053</v>
      </c>
      <c r="B2225" t="s">
        <v>367</v>
      </c>
      <c r="C2225" t="s">
        <v>48</v>
      </c>
      <c r="D2225" t="s">
        <v>58</v>
      </c>
      <c r="E2225" t="s">
        <v>58</v>
      </c>
      <c r="F2225" t="s">
        <v>34</v>
      </c>
      <c r="G2225">
        <v>703</v>
      </c>
      <c r="H2225" t="s">
        <v>371</v>
      </c>
      <c r="I2225" s="38" t="s">
        <v>568</v>
      </c>
      <c r="J2225" t="s">
        <v>568</v>
      </c>
      <c r="K2225" t="s">
        <v>444</v>
      </c>
      <c r="L2225" t="s">
        <v>422</v>
      </c>
      <c r="M2225" t="s">
        <v>444</v>
      </c>
    </row>
    <row r="2226" spans="1:13" hidden="1" x14ac:dyDescent="0.35">
      <c r="A2226" s="45">
        <v>46053</v>
      </c>
      <c r="B2226" t="s">
        <v>367</v>
      </c>
      <c r="C2226" t="s">
        <v>46</v>
      </c>
      <c r="D2226" t="s">
        <v>58</v>
      </c>
      <c r="E2226" t="s">
        <v>58</v>
      </c>
      <c r="F2226" t="s">
        <v>34</v>
      </c>
      <c r="G2226">
        <v>704</v>
      </c>
      <c r="H2226" t="s">
        <v>1390</v>
      </c>
      <c r="I2226" t="s">
        <v>660</v>
      </c>
      <c r="J2226" t="s">
        <v>829</v>
      </c>
      <c r="K2226" t="s">
        <v>1123</v>
      </c>
      <c r="L2226" t="s">
        <v>719</v>
      </c>
      <c r="M2226" t="s">
        <v>1233</v>
      </c>
    </row>
    <row r="2227" spans="1:13" hidden="1" x14ac:dyDescent="0.35">
      <c r="A2227" s="45">
        <v>46053</v>
      </c>
      <c r="B2227" t="s">
        <v>367</v>
      </c>
      <c r="C2227" t="s">
        <v>47</v>
      </c>
      <c r="D2227" t="s">
        <v>58</v>
      </c>
      <c r="E2227" t="s">
        <v>58</v>
      </c>
      <c r="F2227" t="s">
        <v>34</v>
      </c>
      <c r="G2227">
        <v>704</v>
      </c>
      <c r="H2227" t="s">
        <v>1390</v>
      </c>
      <c r="I2227" s="38" t="s">
        <v>872</v>
      </c>
      <c r="J2227" t="s">
        <v>829</v>
      </c>
      <c r="K2227" t="s">
        <v>1444</v>
      </c>
      <c r="L2227" t="s">
        <v>957</v>
      </c>
      <c r="M2227" t="s">
        <v>422</v>
      </c>
    </row>
    <row r="2228" spans="1:13" hidden="1" x14ac:dyDescent="0.35">
      <c r="A2228" s="45">
        <v>46053</v>
      </c>
      <c r="B2228" t="s">
        <v>367</v>
      </c>
      <c r="C2228" t="s">
        <v>402</v>
      </c>
      <c r="D2228" t="s">
        <v>58</v>
      </c>
      <c r="E2228" t="s">
        <v>58</v>
      </c>
      <c r="F2228" t="s">
        <v>34</v>
      </c>
      <c r="G2228">
        <v>704</v>
      </c>
      <c r="H2228" t="s">
        <v>1390</v>
      </c>
      <c r="I2228" s="38" t="s">
        <v>1088</v>
      </c>
      <c r="J2228" s="38" t="s">
        <v>1507</v>
      </c>
      <c r="K2228" s="38" t="s">
        <v>422</v>
      </c>
      <c r="L2228" s="38" t="s">
        <v>1023</v>
      </c>
      <c r="M2228" t="s">
        <v>444</v>
      </c>
    </row>
    <row r="2229" spans="1:13" hidden="1" x14ac:dyDescent="0.35">
      <c r="A2229" s="45">
        <v>46053</v>
      </c>
      <c r="B2229" t="s">
        <v>367</v>
      </c>
      <c r="C2229" t="s">
        <v>26</v>
      </c>
      <c r="D2229" t="s">
        <v>58</v>
      </c>
      <c r="E2229" t="s">
        <v>58</v>
      </c>
      <c r="F2229" t="s">
        <v>34</v>
      </c>
      <c r="G2229">
        <v>704</v>
      </c>
      <c r="H2229" t="s">
        <v>1390</v>
      </c>
      <c r="I2229" s="38" t="s">
        <v>1075</v>
      </c>
      <c r="J2229" t="s">
        <v>1219</v>
      </c>
      <c r="K2229" t="s">
        <v>444</v>
      </c>
      <c r="L2229" t="s">
        <v>444</v>
      </c>
      <c r="M2229" t="s">
        <v>444</v>
      </c>
    </row>
    <row r="2230" spans="1:13" hidden="1" x14ac:dyDescent="0.35">
      <c r="A2230" s="45">
        <v>46053</v>
      </c>
      <c r="B2230" t="s">
        <v>367</v>
      </c>
      <c r="C2230" t="s">
        <v>42</v>
      </c>
      <c r="D2230" t="s">
        <v>58</v>
      </c>
      <c r="E2230" t="s">
        <v>58</v>
      </c>
      <c r="F2230" t="s">
        <v>34</v>
      </c>
      <c r="G2230">
        <v>704</v>
      </c>
      <c r="H2230" t="s">
        <v>1390</v>
      </c>
      <c r="I2230" s="38" t="s">
        <v>625</v>
      </c>
      <c r="J2230" t="s">
        <v>1508</v>
      </c>
      <c r="K2230" t="s">
        <v>1125</v>
      </c>
      <c r="L2230" t="s">
        <v>759</v>
      </c>
      <c r="M2230" t="s">
        <v>422</v>
      </c>
    </row>
    <row r="2231" spans="1:13" hidden="1" x14ac:dyDescent="0.35">
      <c r="A2231" s="45">
        <v>46053</v>
      </c>
      <c r="B2231" t="s">
        <v>367</v>
      </c>
      <c r="C2231" t="s">
        <v>18</v>
      </c>
      <c r="D2231" t="s">
        <v>58</v>
      </c>
      <c r="E2231" t="s">
        <v>58</v>
      </c>
      <c r="F2231" t="s">
        <v>34</v>
      </c>
      <c r="G2231">
        <v>704</v>
      </c>
      <c r="H2231" t="s">
        <v>1390</v>
      </c>
      <c r="I2231" t="s">
        <v>1509</v>
      </c>
      <c r="J2231" t="s">
        <v>894</v>
      </c>
      <c r="K2231" t="s">
        <v>1510</v>
      </c>
      <c r="L2231" t="s">
        <v>1511</v>
      </c>
      <c r="M2231" t="s">
        <v>1401</v>
      </c>
    </row>
    <row r="2232" spans="1:13" hidden="1" x14ac:dyDescent="0.35">
      <c r="A2232" s="45">
        <v>46053</v>
      </c>
      <c r="B2232" t="s">
        <v>367</v>
      </c>
      <c r="C2232" t="s">
        <v>48</v>
      </c>
      <c r="D2232" t="s">
        <v>58</v>
      </c>
      <c r="E2232" t="s">
        <v>58</v>
      </c>
      <c r="F2232" t="s">
        <v>34</v>
      </c>
      <c r="G2232">
        <v>704</v>
      </c>
      <c r="H2232" t="s">
        <v>1390</v>
      </c>
      <c r="I2232" t="s">
        <v>894</v>
      </c>
      <c r="J2232" t="s">
        <v>525</v>
      </c>
      <c r="K2232" t="s">
        <v>1464</v>
      </c>
      <c r="L2232" t="s">
        <v>887</v>
      </c>
      <c r="M2232" t="s">
        <v>422</v>
      </c>
    </row>
    <row r="2233" spans="1:13" hidden="1" x14ac:dyDescent="0.35">
      <c r="A2233" s="45">
        <v>46053</v>
      </c>
      <c r="B2233" t="s">
        <v>367</v>
      </c>
      <c r="C2233" t="s">
        <v>46</v>
      </c>
      <c r="D2233" t="s">
        <v>58</v>
      </c>
      <c r="E2233" t="s">
        <v>58</v>
      </c>
      <c r="F2233" t="s">
        <v>34</v>
      </c>
      <c r="G2233">
        <v>705</v>
      </c>
      <c r="H2233" t="s">
        <v>1406</v>
      </c>
      <c r="I2233" t="s">
        <v>568</v>
      </c>
      <c r="J2233" t="s">
        <v>571</v>
      </c>
      <c r="K2233" t="s">
        <v>1296</v>
      </c>
      <c r="L2233" t="s">
        <v>1140</v>
      </c>
      <c r="M2233" t="s">
        <v>444</v>
      </c>
    </row>
    <row r="2234" spans="1:13" hidden="1" x14ac:dyDescent="0.35">
      <c r="A2234" s="45">
        <v>46053</v>
      </c>
      <c r="B2234" t="s">
        <v>367</v>
      </c>
      <c r="C2234" t="s">
        <v>47</v>
      </c>
      <c r="D2234" t="s">
        <v>58</v>
      </c>
      <c r="E2234" t="s">
        <v>58</v>
      </c>
      <c r="F2234" t="s">
        <v>34</v>
      </c>
      <c r="G2234">
        <v>705</v>
      </c>
      <c r="H2234" t="s">
        <v>1406</v>
      </c>
      <c r="I2234" t="s">
        <v>782</v>
      </c>
      <c r="J2234" t="s">
        <v>529</v>
      </c>
      <c r="K2234" t="s">
        <v>444</v>
      </c>
      <c r="L2234" t="s">
        <v>422</v>
      </c>
      <c r="M2234" t="s">
        <v>444</v>
      </c>
    </row>
    <row r="2235" spans="1:13" hidden="1" x14ac:dyDescent="0.35">
      <c r="A2235" s="45">
        <v>46053</v>
      </c>
      <c r="B2235" t="s">
        <v>367</v>
      </c>
      <c r="C2235" t="s">
        <v>402</v>
      </c>
      <c r="D2235" t="s">
        <v>58</v>
      </c>
      <c r="E2235" t="s">
        <v>58</v>
      </c>
      <c r="F2235" t="s">
        <v>34</v>
      </c>
      <c r="G2235">
        <v>705</v>
      </c>
      <c r="H2235" t="s">
        <v>1406</v>
      </c>
      <c r="I2235" s="38" t="s">
        <v>1142</v>
      </c>
      <c r="J2235" t="s">
        <v>422</v>
      </c>
      <c r="K2235" s="38" t="s">
        <v>422</v>
      </c>
      <c r="L2235" t="s">
        <v>444</v>
      </c>
      <c r="M2235" t="s">
        <v>444</v>
      </c>
    </row>
    <row r="2236" spans="1:13" hidden="1" x14ac:dyDescent="0.35">
      <c r="A2236" s="45">
        <v>46053</v>
      </c>
      <c r="B2236" t="s">
        <v>367</v>
      </c>
      <c r="C2236" t="s">
        <v>26</v>
      </c>
      <c r="D2236" t="s">
        <v>58</v>
      </c>
      <c r="E2236" t="s">
        <v>58</v>
      </c>
      <c r="F2236" t="s">
        <v>34</v>
      </c>
      <c r="G2236">
        <v>705</v>
      </c>
      <c r="H2236" t="s">
        <v>1406</v>
      </c>
      <c r="I2236" t="s">
        <v>422</v>
      </c>
      <c r="J2236" t="s">
        <v>422</v>
      </c>
      <c r="K2236" t="s">
        <v>444</v>
      </c>
      <c r="L2236" t="s">
        <v>422</v>
      </c>
      <c r="M2236" t="s">
        <v>444</v>
      </c>
    </row>
    <row r="2237" spans="1:13" hidden="1" x14ac:dyDescent="0.35">
      <c r="A2237" s="45">
        <v>46053</v>
      </c>
      <c r="B2237" t="s">
        <v>367</v>
      </c>
      <c r="C2237" t="s">
        <v>42</v>
      </c>
      <c r="D2237" t="s">
        <v>58</v>
      </c>
      <c r="E2237" t="s">
        <v>58</v>
      </c>
      <c r="F2237" t="s">
        <v>34</v>
      </c>
      <c r="G2237">
        <v>705</v>
      </c>
      <c r="H2237" t="s">
        <v>1406</v>
      </c>
      <c r="I2237" t="s">
        <v>701</v>
      </c>
      <c r="J2237" t="s">
        <v>452</v>
      </c>
      <c r="K2237" t="s">
        <v>422</v>
      </c>
      <c r="L2237" t="s">
        <v>422</v>
      </c>
      <c r="M2237" t="s">
        <v>444</v>
      </c>
    </row>
    <row r="2238" spans="1:13" hidden="1" x14ac:dyDescent="0.35">
      <c r="A2238" s="45">
        <v>46053</v>
      </c>
      <c r="B2238" t="s">
        <v>367</v>
      </c>
      <c r="C2238" t="s">
        <v>18</v>
      </c>
      <c r="D2238" t="s">
        <v>58</v>
      </c>
      <c r="E2238" t="s">
        <v>58</v>
      </c>
      <c r="F2238" t="s">
        <v>34</v>
      </c>
      <c r="G2238">
        <v>705</v>
      </c>
      <c r="H2238" t="s">
        <v>1406</v>
      </c>
      <c r="I2238" t="s">
        <v>529</v>
      </c>
      <c r="J2238" t="s">
        <v>644</v>
      </c>
      <c r="K2238" t="s">
        <v>1092</v>
      </c>
      <c r="L2238" t="s">
        <v>834</v>
      </c>
      <c r="M2238" t="s">
        <v>444</v>
      </c>
    </row>
    <row r="2239" spans="1:13" hidden="1" x14ac:dyDescent="0.35">
      <c r="A2239" s="45">
        <v>46053</v>
      </c>
      <c r="B2239" t="s">
        <v>367</v>
      </c>
      <c r="C2239" t="s">
        <v>48</v>
      </c>
      <c r="D2239" t="s">
        <v>58</v>
      </c>
      <c r="E2239" t="s">
        <v>58</v>
      </c>
      <c r="F2239" t="s">
        <v>34</v>
      </c>
      <c r="G2239">
        <v>705</v>
      </c>
      <c r="H2239" t="s">
        <v>1406</v>
      </c>
      <c r="I2239" t="s">
        <v>440</v>
      </c>
      <c r="J2239" t="s">
        <v>597</v>
      </c>
      <c r="K2239" t="s">
        <v>422</v>
      </c>
      <c r="L2239" t="s">
        <v>422</v>
      </c>
      <c r="M2239" t="s">
        <v>444</v>
      </c>
    </row>
    <row r="2240" spans="1:13" hidden="1" x14ac:dyDescent="0.35">
      <c r="A2240" s="45">
        <v>46053</v>
      </c>
      <c r="B2240" t="s">
        <v>367</v>
      </c>
      <c r="C2240" t="s">
        <v>46</v>
      </c>
      <c r="D2240" t="s">
        <v>58</v>
      </c>
      <c r="E2240" t="s">
        <v>58</v>
      </c>
      <c r="F2240" t="s">
        <v>34</v>
      </c>
      <c r="G2240">
        <v>706</v>
      </c>
      <c r="H2240" t="s">
        <v>1407</v>
      </c>
      <c r="I2240" t="s">
        <v>439</v>
      </c>
      <c r="J2240" t="s">
        <v>439</v>
      </c>
      <c r="K2240" t="s">
        <v>422</v>
      </c>
      <c r="L2240" t="s">
        <v>439</v>
      </c>
      <c r="M2240" t="s">
        <v>444</v>
      </c>
    </row>
    <row r="2241" spans="1:13" hidden="1" x14ac:dyDescent="0.35">
      <c r="A2241" s="45">
        <v>46053</v>
      </c>
      <c r="B2241" t="s">
        <v>367</v>
      </c>
      <c r="C2241" t="s">
        <v>47</v>
      </c>
      <c r="D2241" t="s">
        <v>58</v>
      </c>
      <c r="E2241" t="s">
        <v>58</v>
      </c>
      <c r="F2241" t="s">
        <v>34</v>
      </c>
      <c r="G2241">
        <v>706</v>
      </c>
      <c r="H2241" t="s">
        <v>1407</v>
      </c>
      <c r="I2241" t="s">
        <v>813</v>
      </c>
      <c r="J2241" t="s">
        <v>631</v>
      </c>
      <c r="K2241" t="s">
        <v>422</v>
      </c>
      <c r="L2241" t="s">
        <v>422</v>
      </c>
      <c r="M2241" t="s">
        <v>444</v>
      </c>
    </row>
    <row r="2242" spans="1:13" hidden="1" x14ac:dyDescent="0.35">
      <c r="A2242" s="45">
        <v>46053</v>
      </c>
      <c r="B2242" t="s">
        <v>367</v>
      </c>
      <c r="C2242" t="s">
        <v>402</v>
      </c>
      <c r="D2242" t="s">
        <v>58</v>
      </c>
      <c r="E2242" t="s">
        <v>58</v>
      </c>
      <c r="F2242" t="s">
        <v>34</v>
      </c>
      <c r="G2242">
        <v>706</v>
      </c>
      <c r="H2242" t="s">
        <v>1407</v>
      </c>
      <c r="I2242" t="s">
        <v>422</v>
      </c>
      <c r="J2242" t="s">
        <v>422</v>
      </c>
      <c r="K2242" t="s">
        <v>422</v>
      </c>
      <c r="L2242" t="s">
        <v>444</v>
      </c>
      <c r="M2242" t="s">
        <v>444</v>
      </c>
    </row>
    <row r="2243" spans="1:13" hidden="1" x14ac:dyDescent="0.35">
      <c r="A2243" s="45">
        <v>46053</v>
      </c>
      <c r="B2243" t="s">
        <v>367</v>
      </c>
      <c r="C2243" t="s">
        <v>26</v>
      </c>
      <c r="D2243" t="s">
        <v>58</v>
      </c>
      <c r="E2243" t="s">
        <v>58</v>
      </c>
      <c r="F2243" t="s">
        <v>34</v>
      </c>
      <c r="G2243">
        <v>706</v>
      </c>
      <c r="H2243" t="s">
        <v>1407</v>
      </c>
      <c r="I2243" t="s">
        <v>444</v>
      </c>
      <c r="J2243" t="s">
        <v>444</v>
      </c>
      <c r="K2243" t="s">
        <v>444</v>
      </c>
      <c r="L2243" t="s">
        <v>444</v>
      </c>
      <c r="M2243" t="s">
        <v>444</v>
      </c>
    </row>
    <row r="2244" spans="1:13" hidden="1" x14ac:dyDescent="0.35">
      <c r="A2244" s="45">
        <v>46053</v>
      </c>
      <c r="B2244" t="s">
        <v>367</v>
      </c>
      <c r="C2244" t="s">
        <v>42</v>
      </c>
      <c r="D2244" t="s">
        <v>58</v>
      </c>
      <c r="E2244" t="s">
        <v>58</v>
      </c>
      <c r="F2244" t="s">
        <v>34</v>
      </c>
      <c r="G2244">
        <v>706</v>
      </c>
      <c r="H2244" t="s">
        <v>1407</v>
      </c>
      <c r="I2244" s="38" t="s">
        <v>422</v>
      </c>
      <c r="J2244" s="38" t="s">
        <v>422</v>
      </c>
      <c r="K2244" s="38" t="s">
        <v>444</v>
      </c>
      <c r="L2244" s="38" t="s">
        <v>422</v>
      </c>
      <c r="M2244" t="s">
        <v>444</v>
      </c>
    </row>
    <row r="2245" spans="1:13" hidden="1" x14ac:dyDescent="0.35">
      <c r="A2245" s="45">
        <v>46053</v>
      </c>
      <c r="B2245" t="s">
        <v>367</v>
      </c>
      <c r="C2245" t="s">
        <v>18</v>
      </c>
      <c r="D2245" t="s">
        <v>58</v>
      </c>
      <c r="E2245" t="s">
        <v>58</v>
      </c>
      <c r="F2245" t="s">
        <v>34</v>
      </c>
      <c r="G2245">
        <v>706</v>
      </c>
      <c r="H2245" t="s">
        <v>1407</v>
      </c>
      <c r="I2245" s="38" t="s">
        <v>439</v>
      </c>
      <c r="J2245" t="s">
        <v>439</v>
      </c>
      <c r="K2245" t="s">
        <v>422</v>
      </c>
      <c r="L2245" t="s">
        <v>441</v>
      </c>
      <c r="M2245" t="s">
        <v>444</v>
      </c>
    </row>
    <row r="2246" spans="1:13" hidden="1" x14ac:dyDescent="0.35">
      <c r="A2246" s="45">
        <v>46053</v>
      </c>
      <c r="B2246" t="s">
        <v>367</v>
      </c>
      <c r="C2246" t="s">
        <v>48</v>
      </c>
      <c r="D2246" t="s">
        <v>58</v>
      </c>
      <c r="E2246" t="s">
        <v>58</v>
      </c>
      <c r="F2246" t="s">
        <v>34</v>
      </c>
      <c r="G2246">
        <v>706</v>
      </c>
      <c r="H2246" t="s">
        <v>1407</v>
      </c>
      <c r="I2246" s="38" t="s">
        <v>422</v>
      </c>
      <c r="J2246" s="38" t="s">
        <v>422</v>
      </c>
      <c r="K2246" t="s">
        <v>444</v>
      </c>
      <c r="L2246" t="s">
        <v>422</v>
      </c>
      <c r="M2246" t="s">
        <v>444</v>
      </c>
    </row>
    <row r="2247" spans="1:13" hidden="1" x14ac:dyDescent="0.35">
      <c r="A2247" s="45">
        <v>46053</v>
      </c>
      <c r="B2247" t="s">
        <v>367</v>
      </c>
      <c r="C2247" t="s">
        <v>46</v>
      </c>
      <c r="D2247" t="s">
        <v>58</v>
      </c>
      <c r="E2247" t="s">
        <v>58</v>
      </c>
      <c r="F2247" t="s">
        <v>34</v>
      </c>
      <c r="G2247">
        <v>707</v>
      </c>
      <c r="H2247" t="s">
        <v>375</v>
      </c>
      <c r="I2247" t="s">
        <v>422</v>
      </c>
      <c r="J2247" t="s">
        <v>450</v>
      </c>
      <c r="K2247" t="s">
        <v>422</v>
      </c>
      <c r="L2247" t="s">
        <v>422</v>
      </c>
      <c r="M2247" t="s">
        <v>444</v>
      </c>
    </row>
    <row r="2248" spans="1:13" hidden="1" x14ac:dyDescent="0.35">
      <c r="A2248" s="45">
        <v>46053</v>
      </c>
      <c r="B2248" t="s">
        <v>367</v>
      </c>
      <c r="C2248" t="s">
        <v>47</v>
      </c>
      <c r="D2248" t="s">
        <v>58</v>
      </c>
      <c r="E2248" t="s">
        <v>58</v>
      </c>
      <c r="F2248" t="s">
        <v>34</v>
      </c>
      <c r="G2248">
        <v>707</v>
      </c>
      <c r="H2248" t="s">
        <v>375</v>
      </c>
      <c r="I2248" s="37" t="s">
        <v>422</v>
      </c>
      <c r="J2248" s="38" t="s">
        <v>422</v>
      </c>
      <c r="K2248" t="s">
        <v>444</v>
      </c>
      <c r="L2248" t="s">
        <v>422</v>
      </c>
      <c r="M2248" t="s">
        <v>444</v>
      </c>
    </row>
    <row r="2249" spans="1:13" hidden="1" x14ac:dyDescent="0.35">
      <c r="A2249" s="45">
        <v>46053</v>
      </c>
      <c r="B2249" t="s">
        <v>367</v>
      </c>
      <c r="C2249" t="s">
        <v>402</v>
      </c>
      <c r="D2249" t="s">
        <v>58</v>
      </c>
      <c r="E2249" t="s">
        <v>58</v>
      </c>
      <c r="F2249" t="s">
        <v>34</v>
      </c>
      <c r="G2249">
        <v>707</v>
      </c>
      <c r="H2249" t="s">
        <v>375</v>
      </c>
      <c r="I2249" s="38" t="s">
        <v>444</v>
      </c>
      <c r="J2249" s="38" t="s">
        <v>444</v>
      </c>
      <c r="K2249" s="38" t="s">
        <v>444</v>
      </c>
      <c r="L2249" s="38" t="s">
        <v>444</v>
      </c>
      <c r="M2249" t="s">
        <v>444</v>
      </c>
    </row>
    <row r="2250" spans="1:13" hidden="1" x14ac:dyDescent="0.35">
      <c r="A2250" s="45">
        <v>46053</v>
      </c>
      <c r="B2250" t="s">
        <v>367</v>
      </c>
      <c r="C2250" t="s">
        <v>26</v>
      </c>
      <c r="D2250" t="s">
        <v>58</v>
      </c>
      <c r="E2250" t="s">
        <v>58</v>
      </c>
      <c r="F2250" t="s">
        <v>34</v>
      </c>
      <c r="G2250">
        <v>707</v>
      </c>
      <c r="H2250" t="s">
        <v>375</v>
      </c>
      <c r="I2250" t="s">
        <v>444</v>
      </c>
      <c r="J2250" t="s">
        <v>444</v>
      </c>
      <c r="K2250" t="s">
        <v>444</v>
      </c>
      <c r="L2250" t="s">
        <v>444</v>
      </c>
      <c r="M2250" t="s">
        <v>444</v>
      </c>
    </row>
    <row r="2251" spans="1:13" hidden="1" x14ac:dyDescent="0.35">
      <c r="A2251" s="45">
        <v>46053</v>
      </c>
      <c r="B2251" t="s">
        <v>367</v>
      </c>
      <c r="C2251" t="s">
        <v>42</v>
      </c>
      <c r="D2251" t="s">
        <v>58</v>
      </c>
      <c r="E2251" t="s">
        <v>58</v>
      </c>
      <c r="F2251" t="s">
        <v>34</v>
      </c>
      <c r="G2251">
        <v>707</v>
      </c>
      <c r="H2251" t="s">
        <v>375</v>
      </c>
      <c r="I2251" s="38" t="s">
        <v>422</v>
      </c>
      <c r="J2251" s="38" t="s">
        <v>422</v>
      </c>
      <c r="K2251" t="s">
        <v>444</v>
      </c>
      <c r="L2251" s="38" t="s">
        <v>444</v>
      </c>
      <c r="M2251" t="s">
        <v>444</v>
      </c>
    </row>
    <row r="2252" spans="1:13" hidden="1" x14ac:dyDescent="0.35">
      <c r="A2252" s="45">
        <v>46053</v>
      </c>
      <c r="B2252" t="s">
        <v>367</v>
      </c>
      <c r="C2252" t="s">
        <v>18</v>
      </c>
      <c r="D2252" t="s">
        <v>58</v>
      </c>
      <c r="E2252" t="s">
        <v>58</v>
      </c>
      <c r="F2252" t="s">
        <v>34</v>
      </c>
      <c r="G2252">
        <v>707</v>
      </c>
      <c r="H2252" t="s">
        <v>375</v>
      </c>
      <c r="I2252" t="s">
        <v>450</v>
      </c>
      <c r="J2252" t="s">
        <v>450</v>
      </c>
      <c r="K2252" t="s">
        <v>422</v>
      </c>
      <c r="L2252" t="s">
        <v>422</v>
      </c>
      <c r="M2252" t="s">
        <v>444</v>
      </c>
    </row>
    <row r="2253" spans="1:13" hidden="1" x14ac:dyDescent="0.35">
      <c r="A2253" s="45">
        <v>46053</v>
      </c>
      <c r="B2253" t="s">
        <v>367</v>
      </c>
      <c r="C2253" t="s">
        <v>48</v>
      </c>
      <c r="D2253" t="s">
        <v>58</v>
      </c>
      <c r="E2253" t="s">
        <v>58</v>
      </c>
      <c r="F2253" t="s">
        <v>34</v>
      </c>
      <c r="G2253">
        <v>707</v>
      </c>
      <c r="H2253" t="s">
        <v>375</v>
      </c>
      <c r="I2253" t="s">
        <v>444</v>
      </c>
      <c r="J2253" t="s">
        <v>444</v>
      </c>
      <c r="K2253" t="s">
        <v>444</v>
      </c>
      <c r="L2253" t="s">
        <v>444</v>
      </c>
      <c r="M2253" t="s">
        <v>444</v>
      </c>
    </row>
    <row r="2254" spans="1:13" hidden="1" x14ac:dyDescent="0.35">
      <c r="A2254" s="45">
        <v>46053</v>
      </c>
      <c r="B2254" t="s">
        <v>367</v>
      </c>
      <c r="C2254" t="s">
        <v>46</v>
      </c>
      <c r="D2254" t="s">
        <v>58</v>
      </c>
      <c r="E2254" t="s">
        <v>58</v>
      </c>
      <c r="F2254" t="s">
        <v>34</v>
      </c>
      <c r="G2254">
        <v>708</v>
      </c>
      <c r="H2254" t="s">
        <v>376</v>
      </c>
      <c r="I2254" t="s">
        <v>441</v>
      </c>
      <c r="J2254" t="s">
        <v>596</v>
      </c>
      <c r="K2254" t="s">
        <v>1366</v>
      </c>
      <c r="L2254" t="s">
        <v>565</v>
      </c>
      <c r="M2254" t="s">
        <v>422</v>
      </c>
    </row>
    <row r="2255" spans="1:13" hidden="1" x14ac:dyDescent="0.35">
      <c r="A2255" s="45">
        <v>46053</v>
      </c>
      <c r="B2255" t="s">
        <v>367</v>
      </c>
      <c r="C2255" t="s">
        <v>47</v>
      </c>
      <c r="D2255" t="s">
        <v>58</v>
      </c>
      <c r="E2255" t="s">
        <v>58</v>
      </c>
      <c r="F2255" t="s">
        <v>34</v>
      </c>
      <c r="G2255">
        <v>708</v>
      </c>
      <c r="H2255" t="s">
        <v>376</v>
      </c>
      <c r="I2255" t="s">
        <v>422</v>
      </c>
      <c r="J2255" t="s">
        <v>422</v>
      </c>
      <c r="K2255" t="s">
        <v>422</v>
      </c>
      <c r="L2255" t="s">
        <v>422</v>
      </c>
      <c r="M2255" t="s">
        <v>444</v>
      </c>
    </row>
    <row r="2256" spans="1:13" hidden="1" x14ac:dyDescent="0.35">
      <c r="A2256" s="45">
        <v>46053</v>
      </c>
      <c r="B2256" t="s">
        <v>367</v>
      </c>
      <c r="C2256" t="s">
        <v>402</v>
      </c>
      <c r="D2256" t="s">
        <v>58</v>
      </c>
      <c r="E2256" t="s">
        <v>58</v>
      </c>
      <c r="F2256" t="s">
        <v>34</v>
      </c>
      <c r="G2256">
        <v>708</v>
      </c>
      <c r="H2256" t="s">
        <v>376</v>
      </c>
      <c r="I2256" s="38" t="s">
        <v>422</v>
      </c>
      <c r="J2256" s="38" t="s">
        <v>422</v>
      </c>
      <c r="K2256" t="s">
        <v>422</v>
      </c>
      <c r="L2256" s="38" t="s">
        <v>422</v>
      </c>
      <c r="M2256" t="s">
        <v>444</v>
      </c>
    </row>
    <row r="2257" spans="1:13" hidden="1" x14ac:dyDescent="0.35">
      <c r="A2257" s="45">
        <v>46053</v>
      </c>
      <c r="B2257" t="s">
        <v>367</v>
      </c>
      <c r="C2257" t="s">
        <v>26</v>
      </c>
      <c r="D2257" t="s">
        <v>58</v>
      </c>
      <c r="E2257" t="s">
        <v>58</v>
      </c>
      <c r="F2257" t="s">
        <v>34</v>
      </c>
      <c r="G2257">
        <v>708</v>
      </c>
      <c r="H2257" t="s">
        <v>376</v>
      </c>
      <c r="I2257" t="s">
        <v>422</v>
      </c>
      <c r="J2257" t="s">
        <v>422</v>
      </c>
      <c r="K2257" t="s">
        <v>444</v>
      </c>
      <c r="L2257" t="s">
        <v>444</v>
      </c>
      <c r="M2257" t="s">
        <v>444</v>
      </c>
    </row>
    <row r="2258" spans="1:13" hidden="1" x14ac:dyDescent="0.35">
      <c r="A2258" s="45">
        <v>46053</v>
      </c>
      <c r="B2258" t="s">
        <v>367</v>
      </c>
      <c r="C2258" t="s">
        <v>42</v>
      </c>
      <c r="D2258" t="s">
        <v>58</v>
      </c>
      <c r="E2258" t="s">
        <v>58</v>
      </c>
      <c r="F2258" t="s">
        <v>34</v>
      </c>
      <c r="G2258">
        <v>708</v>
      </c>
      <c r="H2258" t="s">
        <v>376</v>
      </c>
      <c r="I2258" s="38" t="s">
        <v>631</v>
      </c>
      <c r="J2258" s="38" t="s">
        <v>422</v>
      </c>
      <c r="K2258" t="s">
        <v>422</v>
      </c>
      <c r="L2258" t="s">
        <v>422</v>
      </c>
      <c r="M2258" t="s">
        <v>444</v>
      </c>
    </row>
    <row r="2259" spans="1:13" hidden="1" x14ac:dyDescent="0.35">
      <c r="A2259" s="45">
        <v>46053</v>
      </c>
      <c r="B2259" t="s">
        <v>367</v>
      </c>
      <c r="C2259" t="s">
        <v>18</v>
      </c>
      <c r="D2259" t="s">
        <v>58</v>
      </c>
      <c r="E2259" t="s">
        <v>58</v>
      </c>
      <c r="F2259" t="s">
        <v>34</v>
      </c>
      <c r="G2259">
        <v>708</v>
      </c>
      <c r="H2259" t="s">
        <v>376</v>
      </c>
      <c r="I2259" t="s">
        <v>441</v>
      </c>
      <c r="J2259" t="s">
        <v>596</v>
      </c>
      <c r="K2259" t="s">
        <v>1095</v>
      </c>
      <c r="L2259" t="s">
        <v>568</v>
      </c>
      <c r="M2259" t="s">
        <v>422</v>
      </c>
    </row>
    <row r="2260" spans="1:13" hidden="1" x14ac:dyDescent="0.35">
      <c r="A2260" s="45">
        <v>46053</v>
      </c>
      <c r="B2260" t="s">
        <v>367</v>
      </c>
      <c r="C2260" t="s">
        <v>48</v>
      </c>
      <c r="D2260" t="s">
        <v>58</v>
      </c>
      <c r="E2260" t="s">
        <v>58</v>
      </c>
      <c r="F2260" t="s">
        <v>34</v>
      </c>
      <c r="G2260">
        <v>708</v>
      </c>
      <c r="H2260" t="s">
        <v>376</v>
      </c>
      <c r="I2260" t="s">
        <v>574</v>
      </c>
      <c r="J2260" t="s">
        <v>422</v>
      </c>
      <c r="K2260" t="s">
        <v>422</v>
      </c>
      <c r="L2260" t="s">
        <v>422</v>
      </c>
      <c r="M2260" t="s">
        <v>444</v>
      </c>
    </row>
    <row r="2261" spans="1:13" hidden="1" x14ac:dyDescent="0.35">
      <c r="A2261" s="45">
        <v>46053</v>
      </c>
      <c r="B2261" t="s">
        <v>367</v>
      </c>
      <c r="C2261" t="s">
        <v>46</v>
      </c>
      <c r="D2261" t="s">
        <v>58</v>
      </c>
      <c r="E2261" t="s">
        <v>58</v>
      </c>
      <c r="F2261" t="s">
        <v>34</v>
      </c>
      <c r="G2261">
        <v>709</v>
      </c>
      <c r="H2261" t="s">
        <v>80</v>
      </c>
      <c r="I2261" s="38" t="s">
        <v>450</v>
      </c>
      <c r="J2261" t="s">
        <v>422</v>
      </c>
      <c r="K2261" t="s">
        <v>422</v>
      </c>
      <c r="L2261" t="s">
        <v>422</v>
      </c>
      <c r="M2261" t="s">
        <v>422</v>
      </c>
    </row>
    <row r="2262" spans="1:13" hidden="1" x14ac:dyDescent="0.35">
      <c r="A2262" s="45">
        <v>46053</v>
      </c>
      <c r="B2262" t="s">
        <v>367</v>
      </c>
      <c r="C2262" t="s">
        <v>47</v>
      </c>
      <c r="D2262" t="s">
        <v>58</v>
      </c>
      <c r="E2262" t="s">
        <v>58</v>
      </c>
      <c r="F2262" t="s">
        <v>34</v>
      </c>
      <c r="G2262">
        <v>709</v>
      </c>
      <c r="H2262" t="s">
        <v>80</v>
      </c>
      <c r="I2262" t="s">
        <v>444</v>
      </c>
      <c r="J2262" t="s">
        <v>444</v>
      </c>
      <c r="K2262" t="s">
        <v>444</v>
      </c>
      <c r="L2262" t="s">
        <v>444</v>
      </c>
      <c r="M2262" t="s">
        <v>444</v>
      </c>
    </row>
    <row r="2263" spans="1:13" hidden="1" x14ac:dyDescent="0.35">
      <c r="A2263" s="45">
        <v>46053</v>
      </c>
      <c r="B2263" t="s">
        <v>367</v>
      </c>
      <c r="C2263" t="s">
        <v>402</v>
      </c>
      <c r="D2263" t="s">
        <v>58</v>
      </c>
      <c r="E2263" t="s">
        <v>58</v>
      </c>
      <c r="F2263" t="s">
        <v>34</v>
      </c>
      <c r="G2263">
        <v>709</v>
      </c>
      <c r="H2263" t="s">
        <v>80</v>
      </c>
      <c r="I2263" s="38" t="s">
        <v>444</v>
      </c>
      <c r="J2263" s="38" t="s">
        <v>444</v>
      </c>
      <c r="K2263" t="s">
        <v>444</v>
      </c>
      <c r="L2263" t="s">
        <v>444</v>
      </c>
      <c r="M2263" t="s">
        <v>444</v>
      </c>
    </row>
    <row r="2264" spans="1:13" hidden="1" x14ac:dyDescent="0.35">
      <c r="A2264" s="45">
        <v>46053</v>
      </c>
      <c r="B2264" t="s">
        <v>367</v>
      </c>
      <c r="C2264" t="s">
        <v>26</v>
      </c>
      <c r="D2264" t="s">
        <v>58</v>
      </c>
      <c r="E2264" t="s">
        <v>58</v>
      </c>
      <c r="F2264" t="s">
        <v>34</v>
      </c>
      <c r="G2264">
        <v>709</v>
      </c>
      <c r="H2264" t="s">
        <v>80</v>
      </c>
      <c r="I2264" t="s">
        <v>422</v>
      </c>
      <c r="J2264" t="s">
        <v>422</v>
      </c>
      <c r="K2264" t="s">
        <v>444</v>
      </c>
      <c r="L2264" t="s">
        <v>444</v>
      </c>
      <c r="M2264" t="s">
        <v>444</v>
      </c>
    </row>
    <row r="2265" spans="1:13" hidden="1" x14ac:dyDescent="0.35">
      <c r="A2265" s="45">
        <v>46053</v>
      </c>
      <c r="B2265" t="s">
        <v>367</v>
      </c>
      <c r="C2265" t="s">
        <v>42</v>
      </c>
      <c r="D2265" t="s">
        <v>58</v>
      </c>
      <c r="E2265" t="s">
        <v>58</v>
      </c>
      <c r="F2265" t="s">
        <v>34</v>
      </c>
      <c r="G2265">
        <v>709</v>
      </c>
      <c r="H2265" t="s">
        <v>80</v>
      </c>
      <c r="I2265" s="38" t="s">
        <v>422</v>
      </c>
      <c r="J2265" s="38" t="s">
        <v>422</v>
      </c>
      <c r="K2265" s="38" t="s">
        <v>444</v>
      </c>
      <c r="L2265" s="38" t="s">
        <v>444</v>
      </c>
      <c r="M2265" t="s">
        <v>444</v>
      </c>
    </row>
    <row r="2266" spans="1:13" hidden="1" x14ac:dyDescent="0.35">
      <c r="A2266" s="45">
        <v>46053</v>
      </c>
      <c r="B2266" t="s">
        <v>367</v>
      </c>
      <c r="C2266" t="s">
        <v>18</v>
      </c>
      <c r="D2266" t="s">
        <v>58</v>
      </c>
      <c r="E2266" t="s">
        <v>58</v>
      </c>
      <c r="F2266" t="s">
        <v>34</v>
      </c>
      <c r="G2266">
        <v>709</v>
      </c>
      <c r="H2266" t="s">
        <v>80</v>
      </c>
      <c r="I2266" t="s">
        <v>422</v>
      </c>
      <c r="J2266" t="s">
        <v>422</v>
      </c>
      <c r="K2266" t="s">
        <v>422</v>
      </c>
      <c r="L2266" t="s">
        <v>422</v>
      </c>
      <c r="M2266" t="s">
        <v>422</v>
      </c>
    </row>
    <row r="2267" spans="1:13" hidden="1" x14ac:dyDescent="0.35">
      <c r="A2267" s="45">
        <v>46053</v>
      </c>
      <c r="B2267" t="s">
        <v>367</v>
      </c>
      <c r="C2267" t="s">
        <v>48</v>
      </c>
      <c r="D2267" t="s">
        <v>58</v>
      </c>
      <c r="E2267" t="s">
        <v>58</v>
      </c>
      <c r="F2267" t="s">
        <v>34</v>
      </c>
      <c r="G2267">
        <v>709</v>
      </c>
      <c r="H2267" t="s">
        <v>80</v>
      </c>
      <c r="I2267" s="38" t="s">
        <v>444</v>
      </c>
      <c r="J2267" s="38" t="s">
        <v>444</v>
      </c>
      <c r="K2267" t="s">
        <v>444</v>
      </c>
      <c r="L2267" s="38" t="s">
        <v>444</v>
      </c>
      <c r="M2267" t="s">
        <v>444</v>
      </c>
    </row>
    <row r="2268" spans="1:13" hidden="1" x14ac:dyDescent="0.35">
      <c r="A2268" s="45">
        <v>46053</v>
      </c>
      <c r="B2268" t="s">
        <v>367</v>
      </c>
      <c r="C2268" t="s">
        <v>46</v>
      </c>
      <c r="D2268" t="s">
        <v>58</v>
      </c>
      <c r="E2268" t="s">
        <v>58</v>
      </c>
      <c r="F2268" t="s">
        <v>34</v>
      </c>
      <c r="G2268">
        <v>710</v>
      </c>
      <c r="H2268" t="s">
        <v>1408</v>
      </c>
      <c r="I2268" t="s">
        <v>422</v>
      </c>
      <c r="J2268" t="s">
        <v>422</v>
      </c>
      <c r="K2268" t="s">
        <v>444</v>
      </c>
      <c r="L2268" t="s">
        <v>422</v>
      </c>
      <c r="M2268" t="s">
        <v>444</v>
      </c>
    </row>
    <row r="2269" spans="1:13" hidden="1" x14ac:dyDescent="0.35">
      <c r="A2269" s="45">
        <v>46053</v>
      </c>
      <c r="B2269" t="s">
        <v>367</v>
      </c>
      <c r="C2269" t="s">
        <v>47</v>
      </c>
      <c r="D2269" t="s">
        <v>58</v>
      </c>
      <c r="E2269" t="s">
        <v>58</v>
      </c>
      <c r="F2269" t="s">
        <v>34</v>
      </c>
      <c r="G2269">
        <v>710</v>
      </c>
      <c r="H2269" t="s">
        <v>1408</v>
      </c>
      <c r="I2269" s="38" t="s">
        <v>444</v>
      </c>
      <c r="J2269" t="s">
        <v>444</v>
      </c>
      <c r="K2269" t="s">
        <v>444</v>
      </c>
      <c r="L2269" t="s">
        <v>444</v>
      </c>
      <c r="M2269" t="s">
        <v>444</v>
      </c>
    </row>
    <row r="2270" spans="1:13" hidden="1" x14ac:dyDescent="0.35">
      <c r="A2270" s="45">
        <v>46053</v>
      </c>
      <c r="B2270" t="s">
        <v>367</v>
      </c>
      <c r="C2270" t="s">
        <v>402</v>
      </c>
      <c r="D2270" t="s">
        <v>58</v>
      </c>
      <c r="E2270" t="s">
        <v>58</v>
      </c>
      <c r="F2270" t="s">
        <v>34</v>
      </c>
      <c r="G2270">
        <v>710</v>
      </c>
      <c r="H2270" t="s">
        <v>1408</v>
      </c>
      <c r="I2270" s="38" t="s">
        <v>444</v>
      </c>
      <c r="J2270" s="38" t="s">
        <v>444</v>
      </c>
      <c r="K2270" s="38" t="s">
        <v>444</v>
      </c>
      <c r="L2270" s="38" t="s">
        <v>444</v>
      </c>
      <c r="M2270" t="s">
        <v>444</v>
      </c>
    </row>
    <row r="2271" spans="1:13" hidden="1" x14ac:dyDescent="0.35">
      <c r="A2271" s="45">
        <v>46053</v>
      </c>
      <c r="B2271" t="s">
        <v>367</v>
      </c>
      <c r="C2271" t="s">
        <v>26</v>
      </c>
      <c r="D2271" t="s">
        <v>58</v>
      </c>
      <c r="E2271" t="s">
        <v>58</v>
      </c>
      <c r="F2271" t="s">
        <v>34</v>
      </c>
      <c r="G2271">
        <v>710</v>
      </c>
      <c r="H2271" t="s">
        <v>1408</v>
      </c>
      <c r="I2271" t="s">
        <v>444</v>
      </c>
      <c r="J2271" t="s">
        <v>444</v>
      </c>
      <c r="K2271" t="s">
        <v>444</v>
      </c>
      <c r="L2271" t="s">
        <v>444</v>
      </c>
      <c r="M2271" t="s">
        <v>444</v>
      </c>
    </row>
    <row r="2272" spans="1:13" hidden="1" x14ac:dyDescent="0.35">
      <c r="A2272" s="45">
        <v>46053</v>
      </c>
      <c r="B2272" t="s">
        <v>367</v>
      </c>
      <c r="C2272" t="s">
        <v>42</v>
      </c>
      <c r="D2272" t="s">
        <v>58</v>
      </c>
      <c r="E2272" t="s">
        <v>58</v>
      </c>
      <c r="F2272" t="s">
        <v>34</v>
      </c>
      <c r="G2272">
        <v>710</v>
      </c>
      <c r="H2272" t="s">
        <v>1408</v>
      </c>
      <c r="I2272" s="38" t="s">
        <v>444</v>
      </c>
      <c r="J2272" s="38" t="s">
        <v>444</v>
      </c>
      <c r="K2272" s="38" t="s">
        <v>444</v>
      </c>
      <c r="L2272" s="38" t="s">
        <v>444</v>
      </c>
      <c r="M2272" t="s">
        <v>444</v>
      </c>
    </row>
    <row r="2273" spans="1:13" hidden="1" x14ac:dyDescent="0.35">
      <c r="A2273" s="45">
        <v>46053</v>
      </c>
      <c r="B2273" t="s">
        <v>367</v>
      </c>
      <c r="C2273" t="s">
        <v>18</v>
      </c>
      <c r="D2273" t="s">
        <v>58</v>
      </c>
      <c r="E2273" t="s">
        <v>58</v>
      </c>
      <c r="F2273" t="s">
        <v>34</v>
      </c>
      <c r="G2273">
        <v>710</v>
      </c>
      <c r="H2273" t="s">
        <v>1408</v>
      </c>
      <c r="I2273" s="38" t="s">
        <v>422</v>
      </c>
      <c r="J2273" s="38" t="s">
        <v>422</v>
      </c>
      <c r="K2273" t="s">
        <v>444</v>
      </c>
      <c r="L2273" t="s">
        <v>422</v>
      </c>
      <c r="M2273" t="s">
        <v>444</v>
      </c>
    </row>
    <row r="2274" spans="1:13" hidden="1" x14ac:dyDescent="0.35">
      <c r="A2274" s="45">
        <v>46053</v>
      </c>
      <c r="B2274" t="s">
        <v>367</v>
      </c>
      <c r="C2274" t="s">
        <v>48</v>
      </c>
      <c r="D2274" t="s">
        <v>58</v>
      </c>
      <c r="E2274" t="s">
        <v>58</v>
      </c>
      <c r="F2274" t="s">
        <v>34</v>
      </c>
      <c r="G2274">
        <v>710</v>
      </c>
      <c r="H2274" t="s">
        <v>1408</v>
      </c>
      <c r="I2274" s="37" t="s">
        <v>444</v>
      </c>
      <c r="J2274" s="38" t="s">
        <v>444</v>
      </c>
      <c r="K2274" t="s">
        <v>444</v>
      </c>
      <c r="L2274" s="38" t="s">
        <v>444</v>
      </c>
      <c r="M2274" t="s">
        <v>444</v>
      </c>
    </row>
    <row r="2275" spans="1:13" hidden="1" x14ac:dyDescent="0.35">
      <c r="A2275" s="45">
        <v>46053</v>
      </c>
      <c r="B2275" t="s">
        <v>367</v>
      </c>
      <c r="C2275" t="s">
        <v>46</v>
      </c>
      <c r="D2275" t="s">
        <v>58</v>
      </c>
      <c r="E2275" t="s">
        <v>58</v>
      </c>
      <c r="F2275" t="s">
        <v>34</v>
      </c>
      <c r="G2275">
        <v>711</v>
      </c>
      <c r="H2275" t="s">
        <v>33</v>
      </c>
      <c r="I2275" s="38" t="s">
        <v>443</v>
      </c>
      <c r="J2275" s="38" t="s">
        <v>441</v>
      </c>
      <c r="K2275" t="s">
        <v>794</v>
      </c>
      <c r="L2275" t="s">
        <v>813</v>
      </c>
      <c r="M2275" t="s">
        <v>422</v>
      </c>
    </row>
    <row r="2276" spans="1:13" hidden="1" x14ac:dyDescent="0.35">
      <c r="A2276" s="45">
        <v>46053</v>
      </c>
      <c r="B2276" t="s">
        <v>367</v>
      </c>
      <c r="C2276" t="s">
        <v>47</v>
      </c>
      <c r="D2276" t="s">
        <v>58</v>
      </c>
      <c r="E2276" t="s">
        <v>58</v>
      </c>
      <c r="F2276" t="s">
        <v>34</v>
      </c>
      <c r="G2276">
        <v>711</v>
      </c>
      <c r="H2276" t="s">
        <v>33</v>
      </c>
      <c r="I2276" s="38" t="s">
        <v>422</v>
      </c>
      <c r="J2276" s="38" t="s">
        <v>422</v>
      </c>
      <c r="K2276" t="s">
        <v>422</v>
      </c>
      <c r="L2276" s="38" t="s">
        <v>422</v>
      </c>
      <c r="M2276" t="s">
        <v>422</v>
      </c>
    </row>
    <row r="2277" spans="1:13" hidden="1" x14ac:dyDescent="0.35">
      <c r="A2277" s="45">
        <v>46053</v>
      </c>
      <c r="B2277" t="s">
        <v>367</v>
      </c>
      <c r="C2277" t="s">
        <v>402</v>
      </c>
      <c r="D2277" t="s">
        <v>58</v>
      </c>
      <c r="E2277" t="s">
        <v>58</v>
      </c>
      <c r="F2277" t="s">
        <v>34</v>
      </c>
      <c r="G2277">
        <v>711</v>
      </c>
      <c r="H2277" t="s">
        <v>33</v>
      </c>
      <c r="I2277" s="38" t="s">
        <v>422</v>
      </c>
      <c r="J2277" s="38" t="s">
        <v>422</v>
      </c>
      <c r="K2277" s="38" t="s">
        <v>422</v>
      </c>
      <c r="L2277" s="38" t="s">
        <v>444</v>
      </c>
      <c r="M2277" t="s">
        <v>444</v>
      </c>
    </row>
    <row r="2278" spans="1:13" hidden="1" x14ac:dyDescent="0.35">
      <c r="A2278" s="45">
        <v>46053</v>
      </c>
      <c r="B2278" t="s">
        <v>367</v>
      </c>
      <c r="C2278" t="s">
        <v>26</v>
      </c>
      <c r="D2278" t="s">
        <v>58</v>
      </c>
      <c r="E2278" t="s">
        <v>58</v>
      </c>
      <c r="F2278" t="s">
        <v>34</v>
      </c>
      <c r="G2278">
        <v>711</v>
      </c>
      <c r="H2278" t="s">
        <v>33</v>
      </c>
      <c r="I2278" s="38" t="s">
        <v>422</v>
      </c>
      <c r="J2278" s="37" t="s">
        <v>422</v>
      </c>
      <c r="K2278" t="s">
        <v>444</v>
      </c>
      <c r="L2278" t="s">
        <v>444</v>
      </c>
      <c r="M2278" t="s">
        <v>444</v>
      </c>
    </row>
    <row r="2279" spans="1:13" hidden="1" x14ac:dyDescent="0.35">
      <c r="A2279" s="45">
        <v>46053</v>
      </c>
      <c r="B2279" t="s">
        <v>367</v>
      </c>
      <c r="C2279" t="s">
        <v>42</v>
      </c>
      <c r="D2279" t="s">
        <v>58</v>
      </c>
      <c r="E2279" t="s">
        <v>58</v>
      </c>
      <c r="F2279" t="s">
        <v>34</v>
      </c>
      <c r="G2279">
        <v>711</v>
      </c>
      <c r="H2279" t="s">
        <v>33</v>
      </c>
      <c r="I2279" t="s">
        <v>641</v>
      </c>
      <c r="J2279" t="s">
        <v>496</v>
      </c>
      <c r="K2279" t="s">
        <v>422</v>
      </c>
      <c r="L2279" t="s">
        <v>422</v>
      </c>
      <c r="M2279" t="s">
        <v>444</v>
      </c>
    </row>
    <row r="2280" spans="1:13" hidden="1" x14ac:dyDescent="0.35">
      <c r="A2280" s="45">
        <v>46053</v>
      </c>
      <c r="B2280" t="s">
        <v>367</v>
      </c>
      <c r="C2280" t="s">
        <v>18</v>
      </c>
      <c r="D2280" t="s">
        <v>58</v>
      </c>
      <c r="E2280" t="s">
        <v>58</v>
      </c>
      <c r="F2280" t="s">
        <v>34</v>
      </c>
      <c r="G2280">
        <v>711</v>
      </c>
      <c r="H2280" t="s">
        <v>33</v>
      </c>
      <c r="I2280" t="s">
        <v>443</v>
      </c>
      <c r="J2280" t="s">
        <v>449</v>
      </c>
      <c r="K2280" t="s">
        <v>1140</v>
      </c>
      <c r="L2280" t="s">
        <v>571</v>
      </c>
      <c r="M2280" t="s">
        <v>422</v>
      </c>
    </row>
    <row r="2281" spans="1:13" hidden="1" x14ac:dyDescent="0.35">
      <c r="A2281" s="45">
        <v>46053</v>
      </c>
      <c r="B2281" t="s">
        <v>367</v>
      </c>
      <c r="C2281" t="s">
        <v>48</v>
      </c>
      <c r="D2281" t="s">
        <v>58</v>
      </c>
      <c r="E2281" t="s">
        <v>58</v>
      </c>
      <c r="F2281" t="s">
        <v>34</v>
      </c>
      <c r="G2281">
        <v>711</v>
      </c>
      <c r="H2281" t="s">
        <v>33</v>
      </c>
      <c r="I2281" s="37" t="s">
        <v>496</v>
      </c>
      <c r="J2281" t="s">
        <v>422</v>
      </c>
      <c r="K2281" t="s">
        <v>422</v>
      </c>
      <c r="L2281" t="s">
        <v>422</v>
      </c>
      <c r="M2281" t="s">
        <v>444</v>
      </c>
    </row>
    <row r="2282" spans="1:13" hidden="1" x14ac:dyDescent="0.35">
      <c r="A2282" s="45">
        <v>46053</v>
      </c>
      <c r="B2282" t="s">
        <v>367</v>
      </c>
      <c r="C2282" t="s">
        <v>46</v>
      </c>
      <c r="D2282" t="s">
        <v>58</v>
      </c>
      <c r="E2282" t="s">
        <v>58</v>
      </c>
      <c r="F2282" t="s">
        <v>34</v>
      </c>
      <c r="G2282">
        <v>712</v>
      </c>
      <c r="H2282" t="s">
        <v>1409</v>
      </c>
      <c r="I2282" t="s">
        <v>449</v>
      </c>
      <c r="J2282" t="s">
        <v>449</v>
      </c>
      <c r="K2282" t="s">
        <v>422</v>
      </c>
      <c r="L2282" t="s">
        <v>449</v>
      </c>
      <c r="M2282" t="s">
        <v>422</v>
      </c>
    </row>
    <row r="2283" spans="1:13" hidden="1" x14ac:dyDescent="0.35">
      <c r="A2283" s="45">
        <v>46053</v>
      </c>
      <c r="B2283" t="s">
        <v>367</v>
      </c>
      <c r="C2283" t="s">
        <v>47</v>
      </c>
      <c r="D2283" t="s">
        <v>58</v>
      </c>
      <c r="E2283" t="s">
        <v>58</v>
      </c>
      <c r="F2283" t="s">
        <v>34</v>
      </c>
      <c r="G2283">
        <v>712</v>
      </c>
      <c r="H2283" t="s">
        <v>1409</v>
      </c>
      <c r="I2283" t="s">
        <v>422</v>
      </c>
      <c r="J2283" t="s">
        <v>422</v>
      </c>
      <c r="K2283" t="s">
        <v>444</v>
      </c>
      <c r="L2283" t="s">
        <v>444</v>
      </c>
      <c r="M2283" t="s">
        <v>444</v>
      </c>
    </row>
    <row r="2284" spans="1:13" hidden="1" x14ac:dyDescent="0.35">
      <c r="A2284" s="45">
        <v>46053</v>
      </c>
      <c r="B2284" t="s">
        <v>367</v>
      </c>
      <c r="C2284" t="s">
        <v>402</v>
      </c>
      <c r="D2284" t="s">
        <v>58</v>
      </c>
      <c r="E2284" t="s">
        <v>58</v>
      </c>
      <c r="F2284" t="s">
        <v>34</v>
      </c>
      <c r="G2284">
        <v>712</v>
      </c>
      <c r="H2284" t="s">
        <v>1409</v>
      </c>
      <c r="I2284" t="s">
        <v>422</v>
      </c>
      <c r="J2284" t="s">
        <v>422</v>
      </c>
      <c r="K2284" t="s">
        <v>444</v>
      </c>
      <c r="L2284" t="s">
        <v>444</v>
      </c>
      <c r="M2284" t="s">
        <v>444</v>
      </c>
    </row>
    <row r="2285" spans="1:13" hidden="1" x14ac:dyDescent="0.35">
      <c r="A2285" s="45">
        <v>46053</v>
      </c>
      <c r="B2285" t="s">
        <v>367</v>
      </c>
      <c r="C2285" t="s">
        <v>26</v>
      </c>
      <c r="D2285" t="s">
        <v>58</v>
      </c>
      <c r="E2285" t="s">
        <v>58</v>
      </c>
      <c r="F2285" t="s">
        <v>34</v>
      </c>
      <c r="G2285">
        <v>712</v>
      </c>
      <c r="H2285" t="s">
        <v>1409</v>
      </c>
      <c r="I2285" t="s">
        <v>422</v>
      </c>
      <c r="J2285" t="s">
        <v>422</v>
      </c>
      <c r="K2285" t="s">
        <v>444</v>
      </c>
      <c r="L2285" t="s">
        <v>444</v>
      </c>
      <c r="M2285" t="s">
        <v>444</v>
      </c>
    </row>
    <row r="2286" spans="1:13" hidden="1" x14ac:dyDescent="0.35">
      <c r="A2286" s="45">
        <v>46053</v>
      </c>
      <c r="B2286" t="s">
        <v>367</v>
      </c>
      <c r="C2286" t="s">
        <v>42</v>
      </c>
      <c r="D2286" t="s">
        <v>58</v>
      </c>
      <c r="E2286" t="s">
        <v>58</v>
      </c>
      <c r="F2286" t="s">
        <v>34</v>
      </c>
      <c r="G2286">
        <v>712</v>
      </c>
      <c r="H2286" t="s">
        <v>1409</v>
      </c>
      <c r="I2286" s="38" t="s">
        <v>422</v>
      </c>
      <c r="J2286" s="38" t="s">
        <v>422</v>
      </c>
      <c r="K2286" s="38" t="s">
        <v>444</v>
      </c>
      <c r="L2286" t="s">
        <v>422</v>
      </c>
      <c r="M2286" s="38" t="s">
        <v>444</v>
      </c>
    </row>
    <row r="2287" spans="1:13" hidden="1" x14ac:dyDescent="0.35">
      <c r="A2287" s="45">
        <v>46053</v>
      </c>
      <c r="B2287" t="s">
        <v>367</v>
      </c>
      <c r="C2287" t="s">
        <v>18</v>
      </c>
      <c r="D2287" t="s">
        <v>58</v>
      </c>
      <c r="E2287" t="s">
        <v>58</v>
      </c>
      <c r="F2287" t="s">
        <v>34</v>
      </c>
      <c r="G2287">
        <v>712</v>
      </c>
      <c r="H2287" t="s">
        <v>1409</v>
      </c>
      <c r="I2287" t="s">
        <v>449</v>
      </c>
      <c r="J2287" t="s">
        <v>449</v>
      </c>
      <c r="K2287" t="s">
        <v>422</v>
      </c>
      <c r="L2287" t="s">
        <v>439</v>
      </c>
      <c r="M2287" t="s">
        <v>422</v>
      </c>
    </row>
    <row r="2288" spans="1:13" hidden="1" x14ac:dyDescent="0.35">
      <c r="A2288" s="45">
        <v>46053</v>
      </c>
      <c r="B2288" t="s">
        <v>367</v>
      </c>
      <c r="C2288" t="s">
        <v>48</v>
      </c>
      <c r="D2288" t="s">
        <v>58</v>
      </c>
      <c r="E2288" t="s">
        <v>58</v>
      </c>
      <c r="F2288" t="s">
        <v>34</v>
      </c>
      <c r="G2288">
        <v>712</v>
      </c>
      <c r="H2288" t="s">
        <v>1409</v>
      </c>
      <c r="I2288" s="38" t="s">
        <v>422</v>
      </c>
      <c r="J2288" t="s">
        <v>422</v>
      </c>
      <c r="K2288" t="s">
        <v>444</v>
      </c>
      <c r="L2288" t="s">
        <v>444</v>
      </c>
      <c r="M2288" s="38" t="s">
        <v>444</v>
      </c>
    </row>
    <row r="2289" spans="1:13" hidden="1" x14ac:dyDescent="0.35">
      <c r="A2289" s="45">
        <v>46053</v>
      </c>
      <c r="B2289" t="s">
        <v>367</v>
      </c>
      <c r="C2289" t="s">
        <v>46</v>
      </c>
      <c r="D2289" t="s">
        <v>58</v>
      </c>
      <c r="E2289" t="s">
        <v>58</v>
      </c>
      <c r="F2289" t="s">
        <v>34</v>
      </c>
      <c r="G2289">
        <v>713</v>
      </c>
      <c r="H2289" t="s">
        <v>26</v>
      </c>
      <c r="I2289" s="38" t="s">
        <v>814</v>
      </c>
      <c r="J2289" t="s">
        <v>643</v>
      </c>
      <c r="K2289" s="37" t="s">
        <v>422</v>
      </c>
      <c r="L2289" t="s">
        <v>449</v>
      </c>
      <c r="M2289" s="38" t="s">
        <v>1147</v>
      </c>
    </row>
    <row r="2290" spans="1:13" hidden="1" x14ac:dyDescent="0.35">
      <c r="A2290" s="45">
        <v>46053</v>
      </c>
      <c r="B2290" t="s">
        <v>367</v>
      </c>
      <c r="C2290" t="s">
        <v>47</v>
      </c>
      <c r="D2290" t="s">
        <v>58</v>
      </c>
      <c r="E2290" t="s">
        <v>58</v>
      </c>
      <c r="F2290" t="s">
        <v>34</v>
      </c>
      <c r="G2290">
        <v>713</v>
      </c>
      <c r="H2290" t="s">
        <v>26</v>
      </c>
      <c r="I2290" s="38" t="s">
        <v>422</v>
      </c>
      <c r="J2290" s="38" t="s">
        <v>444</v>
      </c>
      <c r="K2290" t="s">
        <v>444</v>
      </c>
      <c r="L2290" t="s">
        <v>444</v>
      </c>
      <c r="M2290" s="38" t="s">
        <v>422</v>
      </c>
    </row>
    <row r="2291" spans="1:13" hidden="1" x14ac:dyDescent="0.35">
      <c r="A2291" s="45">
        <v>46053</v>
      </c>
      <c r="B2291" t="s">
        <v>367</v>
      </c>
      <c r="C2291" t="s">
        <v>402</v>
      </c>
      <c r="D2291" t="s">
        <v>58</v>
      </c>
      <c r="E2291" t="s">
        <v>58</v>
      </c>
      <c r="F2291" t="s">
        <v>34</v>
      </c>
      <c r="G2291">
        <v>713</v>
      </c>
      <c r="H2291" t="s">
        <v>26</v>
      </c>
      <c r="I2291" s="38" t="s">
        <v>422</v>
      </c>
      <c r="J2291" s="38" t="s">
        <v>422</v>
      </c>
      <c r="K2291" s="38" t="s">
        <v>444</v>
      </c>
      <c r="L2291" t="s">
        <v>444</v>
      </c>
      <c r="M2291" s="38" t="s">
        <v>444</v>
      </c>
    </row>
    <row r="2292" spans="1:13" hidden="1" x14ac:dyDescent="0.35">
      <c r="A2292" s="45">
        <v>46053</v>
      </c>
      <c r="B2292" t="s">
        <v>367</v>
      </c>
      <c r="C2292" t="s">
        <v>26</v>
      </c>
      <c r="D2292" t="s">
        <v>58</v>
      </c>
      <c r="E2292" t="s">
        <v>58</v>
      </c>
      <c r="F2292" t="s">
        <v>34</v>
      </c>
      <c r="G2292">
        <v>713</v>
      </c>
      <c r="H2292" t="s">
        <v>26</v>
      </c>
      <c r="I2292" s="38" t="s">
        <v>422</v>
      </c>
      <c r="J2292" t="s">
        <v>422</v>
      </c>
      <c r="K2292" t="s">
        <v>444</v>
      </c>
      <c r="L2292" t="s">
        <v>422</v>
      </c>
      <c r="M2292" t="s">
        <v>422</v>
      </c>
    </row>
    <row r="2293" spans="1:13" hidden="1" x14ac:dyDescent="0.35">
      <c r="A2293" s="45">
        <v>46053</v>
      </c>
      <c r="B2293" t="s">
        <v>367</v>
      </c>
      <c r="C2293" t="s">
        <v>42</v>
      </c>
      <c r="D2293" t="s">
        <v>58</v>
      </c>
      <c r="E2293" t="s">
        <v>58</v>
      </c>
      <c r="F2293" t="s">
        <v>34</v>
      </c>
      <c r="G2293">
        <v>713</v>
      </c>
      <c r="H2293" t="s">
        <v>26</v>
      </c>
      <c r="I2293" s="38" t="s">
        <v>422</v>
      </c>
      <c r="J2293" s="38" t="s">
        <v>422</v>
      </c>
      <c r="K2293" s="38" t="s">
        <v>444</v>
      </c>
      <c r="L2293" s="38" t="s">
        <v>444</v>
      </c>
      <c r="M2293" s="38" t="s">
        <v>444</v>
      </c>
    </row>
    <row r="2294" spans="1:13" hidden="1" x14ac:dyDescent="0.35">
      <c r="A2294" s="45">
        <v>46053</v>
      </c>
      <c r="B2294" t="s">
        <v>367</v>
      </c>
      <c r="C2294" t="s">
        <v>18</v>
      </c>
      <c r="D2294" t="s">
        <v>58</v>
      </c>
      <c r="E2294" t="s">
        <v>58</v>
      </c>
      <c r="F2294" t="s">
        <v>34</v>
      </c>
      <c r="G2294">
        <v>713</v>
      </c>
      <c r="H2294" t="s">
        <v>26</v>
      </c>
      <c r="I2294" s="38" t="s">
        <v>814</v>
      </c>
      <c r="J2294" s="38" t="s">
        <v>643</v>
      </c>
      <c r="K2294" s="38" t="s">
        <v>422</v>
      </c>
      <c r="L2294" s="38" t="s">
        <v>439</v>
      </c>
      <c r="M2294" s="38" t="s">
        <v>1147</v>
      </c>
    </row>
    <row r="2295" spans="1:13" hidden="1" x14ac:dyDescent="0.35">
      <c r="A2295" s="45">
        <v>46053</v>
      </c>
      <c r="B2295" t="s">
        <v>367</v>
      </c>
      <c r="C2295" t="s">
        <v>48</v>
      </c>
      <c r="D2295" t="s">
        <v>58</v>
      </c>
      <c r="E2295" t="s">
        <v>58</v>
      </c>
      <c r="F2295" t="s">
        <v>34</v>
      </c>
      <c r="G2295">
        <v>713</v>
      </c>
      <c r="H2295" t="s">
        <v>26</v>
      </c>
      <c r="I2295" s="38" t="s">
        <v>444</v>
      </c>
      <c r="J2295" s="38" t="s">
        <v>444</v>
      </c>
      <c r="K2295" s="38" t="s">
        <v>444</v>
      </c>
      <c r="L2295" s="38" t="s">
        <v>444</v>
      </c>
      <c r="M2295" t="s">
        <v>444</v>
      </c>
    </row>
    <row r="2296" spans="1:13" hidden="1" x14ac:dyDescent="0.35">
      <c r="A2296" s="45">
        <v>46053</v>
      </c>
      <c r="B2296" t="s">
        <v>367</v>
      </c>
      <c r="C2296" t="s">
        <v>46</v>
      </c>
      <c r="D2296" t="s">
        <v>58</v>
      </c>
      <c r="E2296" t="s">
        <v>58</v>
      </c>
      <c r="F2296" t="s">
        <v>34</v>
      </c>
      <c r="G2296">
        <v>714</v>
      </c>
      <c r="H2296" t="s">
        <v>1410</v>
      </c>
      <c r="I2296" s="38" t="s">
        <v>441</v>
      </c>
      <c r="J2296" s="38" t="s">
        <v>439</v>
      </c>
      <c r="K2296" t="s">
        <v>638</v>
      </c>
      <c r="L2296" s="37" t="s">
        <v>631</v>
      </c>
      <c r="M2296" s="38" t="s">
        <v>444</v>
      </c>
    </row>
    <row r="2297" spans="1:13" hidden="1" x14ac:dyDescent="0.35">
      <c r="A2297" s="45">
        <v>46053</v>
      </c>
      <c r="B2297" t="s">
        <v>367</v>
      </c>
      <c r="C2297" t="s">
        <v>47</v>
      </c>
      <c r="D2297" t="s">
        <v>58</v>
      </c>
      <c r="E2297" t="s">
        <v>58</v>
      </c>
      <c r="F2297" t="s">
        <v>34</v>
      </c>
      <c r="G2297">
        <v>714</v>
      </c>
      <c r="H2297" t="s">
        <v>1410</v>
      </c>
      <c r="I2297" s="38" t="s">
        <v>422</v>
      </c>
      <c r="J2297" s="38" t="s">
        <v>422</v>
      </c>
      <c r="K2297" s="38" t="s">
        <v>422</v>
      </c>
      <c r="L2297" s="38" t="s">
        <v>422</v>
      </c>
      <c r="M2297" s="38" t="s">
        <v>444</v>
      </c>
    </row>
    <row r="2298" spans="1:13" hidden="1" x14ac:dyDescent="0.35">
      <c r="A2298" s="45">
        <v>46053</v>
      </c>
      <c r="B2298" t="s">
        <v>367</v>
      </c>
      <c r="C2298" t="s">
        <v>402</v>
      </c>
      <c r="D2298" t="s">
        <v>58</v>
      </c>
      <c r="E2298" t="s">
        <v>58</v>
      </c>
      <c r="F2298" t="s">
        <v>34</v>
      </c>
      <c r="G2298">
        <v>714</v>
      </c>
      <c r="H2298" t="s">
        <v>1410</v>
      </c>
      <c r="I2298" s="38" t="s">
        <v>422</v>
      </c>
      <c r="J2298" s="38" t="s">
        <v>422</v>
      </c>
      <c r="K2298" s="38" t="s">
        <v>444</v>
      </c>
      <c r="L2298" s="38" t="s">
        <v>422</v>
      </c>
      <c r="M2298" s="38" t="s">
        <v>444</v>
      </c>
    </row>
    <row r="2299" spans="1:13" hidden="1" x14ac:dyDescent="0.35">
      <c r="A2299" s="45">
        <v>46053</v>
      </c>
      <c r="B2299" t="s">
        <v>367</v>
      </c>
      <c r="C2299" t="s">
        <v>26</v>
      </c>
      <c r="D2299" t="s">
        <v>58</v>
      </c>
      <c r="E2299" t="s">
        <v>58</v>
      </c>
      <c r="F2299" t="s">
        <v>34</v>
      </c>
      <c r="G2299">
        <v>714</v>
      </c>
      <c r="H2299" t="s">
        <v>1410</v>
      </c>
      <c r="I2299" s="37" t="s">
        <v>422</v>
      </c>
      <c r="J2299" s="37" t="s">
        <v>422</v>
      </c>
      <c r="K2299" s="38" t="s">
        <v>422</v>
      </c>
      <c r="L2299" s="37" t="s">
        <v>444</v>
      </c>
      <c r="M2299" t="s">
        <v>444</v>
      </c>
    </row>
    <row r="2300" spans="1:13" hidden="1" x14ac:dyDescent="0.35">
      <c r="A2300" s="45">
        <v>46053</v>
      </c>
      <c r="B2300" t="s">
        <v>367</v>
      </c>
      <c r="C2300" t="s">
        <v>42</v>
      </c>
      <c r="D2300" t="s">
        <v>58</v>
      </c>
      <c r="E2300" t="s">
        <v>58</v>
      </c>
      <c r="F2300" t="s">
        <v>34</v>
      </c>
      <c r="G2300">
        <v>714</v>
      </c>
      <c r="H2300" t="s">
        <v>1410</v>
      </c>
      <c r="I2300" s="38" t="s">
        <v>422</v>
      </c>
      <c r="J2300" s="38" t="s">
        <v>422</v>
      </c>
      <c r="K2300" s="38" t="s">
        <v>444</v>
      </c>
      <c r="L2300" s="38" t="s">
        <v>422</v>
      </c>
      <c r="M2300" s="38" t="s">
        <v>444</v>
      </c>
    </row>
    <row r="2301" spans="1:13" hidden="1" x14ac:dyDescent="0.35">
      <c r="A2301" s="45">
        <v>46053</v>
      </c>
      <c r="B2301" t="s">
        <v>367</v>
      </c>
      <c r="C2301" t="s">
        <v>18</v>
      </c>
      <c r="D2301" t="s">
        <v>58</v>
      </c>
      <c r="E2301" t="s">
        <v>58</v>
      </c>
      <c r="F2301" t="s">
        <v>34</v>
      </c>
      <c r="G2301">
        <v>714</v>
      </c>
      <c r="H2301" t="s">
        <v>1410</v>
      </c>
      <c r="I2301" s="38" t="s">
        <v>449</v>
      </c>
      <c r="J2301" s="37" t="s">
        <v>445</v>
      </c>
      <c r="K2301" s="38" t="s">
        <v>569</v>
      </c>
      <c r="L2301" s="38" t="s">
        <v>631</v>
      </c>
      <c r="M2301" t="s">
        <v>444</v>
      </c>
    </row>
    <row r="2302" spans="1:13" hidden="1" x14ac:dyDescent="0.35">
      <c r="A2302" s="45">
        <v>46053</v>
      </c>
      <c r="B2302" t="s">
        <v>367</v>
      </c>
      <c r="C2302" t="s">
        <v>48</v>
      </c>
      <c r="D2302" t="s">
        <v>58</v>
      </c>
      <c r="E2302" t="s">
        <v>58</v>
      </c>
      <c r="F2302" t="s">
        <v>34</v>
      </c>
      <c r="G2302">
        <v>714</v>
      </c>
      <c r="H2302" t="s">
        <v>1410</v>
      </c>
      <c r="I2302" s="38" t="s">
        <v>422</v>
      </c>
      <c r="J2302" s="38" t="s">
        <v>422</v>
      </c>
      <c r="K2302" t="s">
        <v>444</v>
      </c>
      <c r="L2302" s="38" t="s">
        <v>444</v>
      </c>
      <c r="M2302" t="s">
        <v>444</v>
      </c>
    </row>
    <row r="2303" spans="1:13" hidden="1" x14ac:dyDescent="0.35">
      <c r="A2303" s="45">
        <v>46053</v>
      </c>
      <c r="B2303" t="s">
        <v>367</v>
      </c>
      <c r="C2303" t="s">
        <v>46</v>
      </c>
      <c r="D2303" t="s">
        <v>58</v>
      </c>
      <c r="E2303" t="s">
        <v>58</v>
      </c>
      <c r="F2303" t="s">
        <v>34</v>
      </c>
      <c r="G2303">
        <v>715</v>
      </c>
      <c r="H2303" t="s">
        <v>1411</v>
      </c>
      <c r="I2303" s="38" t="s">
        <v>1375</v>
      </c>
      <c r="J2303" s="38" t="s">
        <v>442</v>
      </c>
      <c r="K2303" t="s">
        <v>1366</v>
      </c>
      <c r="L2303" t="s">
        <v>1371</v>
      </c>
      <c r="M2303" t="s">
        <v>1217</v>
      </c>
    </row>
    <row r="2304" spans="1:13" hidden="1" x14ac:dyDescent="0.35">
      <c r="A2304" s="45">
        <v>46053</v>
      </c>
      <c r="B2304" t="s">
        <v>367</v>
      </c>
      <c r="C2304" t="s">
        <v>47</v>
      </c>
      <c r="D2304" t="s">
        <v>58</v>
      </c>
      <c r="E2304" t="s">
        <v>58</v>
      </c>
      <c r="F2304" t="s">
        <v>34</v>
      </c>
      <c r="G2304">
        <v>715</v>
      </c>
      <c r="H2304" t="s">
        <v>1411</v>
      </c>
      <c r="I2304" s="38" t="s">
        <v>699</v>
      </c>
      <c r="J2304" s="38" t="s">
        <v>880</v>
      </c>
      <c r="K2304" s="38" t="s">
        <v>444</v>
      </c>
      <c r="L2304" s="38" t="s">
        <v>1305</v>
      </c>
      <c r="M2304" t="s">
        <v>444</v>
      </c>
    </row>
    <row r="2305" spans="1:13" hidden="1" x14ac:dyDescent="0.35">
      <c r="A2305" s="45">
        <v>46053</v>
      </c>
      <c r="B2305" t="s">
        <v>367</v>
      </c>
      <c r="C2305" t="s">
        <v>402</v>
      </c>
      <c r="D2305" t="s">
        <v>58</v>
      </c>
      <c r="E2305" t="s">
        <v>58</v>
      </c>
      <c r="F2305" t="s">
        <v>34</v>
      </c>
      <c r="G2305">
        <v>715</v>
      </c>
      <c r="H2305" t="s">
        <v>1411</v>
      </c>
      <c r="I2305" s="38" t="s">
        <v>1246</v>
      </c>
      <c r="J2305" s="38" t="s">
        <v>1348</v>
      </c>
      <c r="K2305" s="38" t="s">
        <v>422</v>
      </c>
      <c r="L2305" s="38" t="s">
        <v>422</v>
      </c>
      <c r="M2305" s="38" t="s">
        <v>444</v>
      </c>
    </row>
    <row r="2306" spans="1:13" hidden="1" x14ac:dyDescent="0.35">
      <c r="A2306" s="45">
        <v>46053</v>
      </c>
      <c r="B2306" t="s">
        <v>367</v>
      </c>
      <c r="C2306" t="s">
        <v>26</v>
      </c>
      <c r="D2306" t="s">
        <v>58</v>
      </c>
      <c r="E2306" t="s">
        <v>58</v>
      </c>
      <c r="F2306" t="s">
        <v>34</v>
      </c>
      <c r="G2306">
        <v>715</v>
      </c>
      <c r="H2306" t="s">
        <v>1411</v>
      </c>
      <c r="I2306" s="38" t="s">
        <v>1413</v>
      </c>
      <c r="J2306" s="38" t="s">
        <v>756</v>
      </c>
      <c r="K2306" s="37" t="s">
        <v>422</v>
      </c>
      <c r="L2306" s="38" t="s">
        <v>422</v>
      </c>
      <c r="M2306" t="s">
        <v>444</v>
      </c>
    </row>
    <row r="2307" spans="1:13" hidden="1" x14ac:dyDescent="0.35">
      <c r="A2307" s="45">
        <v>46053</v>
      </c>
      <c r="B2307" t="s">
        <v>367</v>
      </c>
      <c r="C2307" t="s">
        <v>42</v>
      </c>
      <c r="D2307" t="s">
        <v>58</v>
      </c>
      <c r="E2307" t="s">
        <v>58</v>
      </c>
      <c r="F2307" t="s">
        <v>34</v>
      </c>
      <c r="G2307">
        <v>715</v>
      </c>
      <c r="H2307" t="s">
        <v>1411</v>
      </c>
      <c r="I2307" s="38" t="s">
        <v>1018</v>
      </c>
      <c r="J2307" s="38" t="s">
        <v>1147</v>
      </c>
      <c r="K2307" s="37" t="s">
        <v>422</v>
      </c>
      <c r="L2307" s="37" t="s">
        <v>1512</v>
      </c>
      <c r="M2307" s="38" t="s">
        <v>444</v>
      </c>
    </row>
    <row r="2308" spans="1:13" hidden="1" x14ac:dyDescent="0.35">
      <c r="A2308" s="45">
        <v>46053</v>
      </c>
      <c r="B2308" t="s">
        <v>367</v>
      </c>
      <c r="C2308" t="s">
        <v>18</v>
      </c>
      <c r="D2308" t="s">
        <v>58</v>
      </c>
      <c r="E2308" t="s">
        <v>58</v>
      </c>
      <c r="F2308" t="s">
        <v>34</v>
      </c>
      <c r="G2308">
        <v>715</v>
      </c>
      <c r="H2308" t="s">
        <v>1411</v>
      </c>
      <c r="I2308" s="38" t="s">
        <v>697</v>
      </c>
      <c r="J2308" s="38" t="s">
        <v>1302</v>
      </c>
      <c r="K2308" t="s">
        <v>1303</v>
      </c>
      <c r="L2308" s="38" t="s">
        <v>1344</v>
      </c>
      <c r="M2308" t="s">
        <v>1366</v>
      </c>
    </row>
    <row r="2309" spans="1:13" hidden="1" x14ac:dyDescent="0.35">
      <c r="A2309" s="45">
        <v>46053</v>
      </c>
      <c r="B2309" t="s">
        <v>367</v>
      </c>
      <c r="C2309" t="s">
        <v>48</v>
      </c>
      <c r="D2309" t="s">
        <v>58</v>
      </c>
      <c r="E2309" t="s">
        <v>58</v>
      </c>
      <c r="F2309" t="s">
        <v>34</v>
      </c>
      <c r="G2309">
        <v>715</v>
      </c>
      <c r="H2309" t="s">
        <v>1411</v>
      </c>
      <c r="I2309" s="38" t="s">
        <v>564</v>
      </c>
      <c r="J2309" s="38" t="s">
        <v>721</v>
      </c>
      <c r="K2309" t="s">
        <v>422</v>
      </c>
      <c r="L2309" s="38" t="s">
        <v>422</v>
      </c>
      <c r="M2309" t="s">
        <v>444</v>
      </c>
    </row>
    <row r="2310" spans="1:13" hidden="1" x14ac:dyDescent="0.35">
      <c r="A2310" s="45">
        <v>46053</v>
      </c>
      <c r="B2310" t="s">
        <v>367</v>
      </c>
      <c r="C2310" t="s">
        <v>46</v>
      </c>
      <c r="D2310" t="s">
        <v>58</v>
      </c>
      <c r="E2310" t="s">
        <v>58</v>
      </c>
      <c r="F2310" t="s">
        <v>34</v>
      </c>
      <c r="G2310">
        <v>999</v>
      </c>
      <c r="H2310" t="s">
        <v>27</v>
      </c>
      <c r="I2310" s="38" t="s">
        <v>1513</v>
      </c>
      <c r="J2310" s="37" t="s">
        <v>1514</v>
      </c>
      <c r="K2310" t="s">
        <v>770</v>
      </c>
      <c r="L2310" t="s">
        <v>1515</v>
      </c>
      <c r="M2310" t="s">
        <v>1421</v>
      </c>
    </row>
    <row r="2311" spans="1:13" hidden="1" x14ac:dyDescent="0.35">
      <c r="A2311" s="45">
        <v>46053</v>
      </c>
      <c r="B2311" t="s">
        <v>367</v>
      </c>
      <c r="C2311" t="s">
        <v>47</v>
      </c>
      <c r="D2311" t="s">
        <v>58</v>
      </c>
      <c r="E2311" t="s">
        <v>58</v>
      </c>
      <c r="F2311" t="s">
        <v>34</v>
      </c>
      <c r="G2311">
        <v>999</v>
      </c>
      <c r="H2311" t="s">
        <v>27</v>
      </c>
      <c r="I2311" s="38" t="s">
        <v>1516</v>
      </c>
      <c r="J2311" s="38" t="s">
        <v>1517</v>
      </c>
      <c r="K2311" s="38" t="s">
        <v>537</v>
      </c>
      <c r="L2311" s="38" t="s">
        <v>1518</v>
      </c>
      <c r="M2311" t="s">
        <v>422</v>
      </c>
    </row>
    <row r="2312" spans="1:13" hidden="1" x14ac:dyDescent="0.35">
      <c r="A2312" s="45">
        <v>46053</v>
      </c>
      <c r="B2312" t="s">
        <v>367</v>
      </c>
      <c r="C2312" t="s">
        <v>402</v>
      </c>
      <c r="D2312" t="s">
        <v>58</v>
      </c>
      <c r="E2312" t="s">
        <v>58</v>
      </c>
      <c r="F2312" t="s">
        <v>34</v>
      </c>
      <c r="G2312">
        <v>999</v>
      </c>
      <c r="H2312" t="s">
        <v>27</v>
      </c>
      <c r="I2312" s="38" t="s">
        <v>1519</v>
      </c>
      <c r="J2312" s="37" t="s">
        <v>1194</v>
      </c>
      <c r="K2312" s="38" t="s">
        <v>511</v>
      </c>
      <c r="L2312" s="38" t="s">
        <v>539</v>
      </c>
      <c r="M2312" s="38" t="s">
        <v>444</v>
      </c>
    </row>
    <row r="2313" spans="1:13" hidden="1" x14ac:dyDescent="0.35">
      <c r="A2313" s="45">
        <v>46053</v>
      </c>
      <c r="B2313" t="s">
        <v>367</v>
      </c>
      <c r="C2313" t="s">
        <v>26</v>
      </c>
      <c r="D2313" t="s">
        <v>58</v>
      </c>
      <c r="E2313" t="s">
        <v>58</v>
      </c>
      <c r="F2313" t="s">
        <v>34</v>
      </c>
      <c r="G2313">
        <v>999</v>
      </c>
      <c r="H2313" t="s">
        <v>27</v>
      </c>
      <c r="I2313" s="38" t="s">
        <v>1460</v>
      </c>
      <c r="J2313" s="38" t="s">
        <v>487</v>
      </c>
      <c r="K2313" t="s">
        <v>422</v>
      </c>
      <c r="L2313" s="38" t="s">
        <v>422</v>
      </c>
      <c r="M2313" t="s">
        <v>422</v>
      </c>
    </row>
    <row r="2314" spans="1:13" hidden="1" x14ac:dyDescent="0.35">
      <c r="A2314" s="45">
        <v>46053</v>
      </c>
      <c r="B2314" t="s">
        <v>367</v>
      </c>
      <c r="C2314" t="s">
        <v>42</v>
      </c>
      <c r="D2314" t="s">
        <v>58</v>
      </c>
      <c r="E2314" t="s">
        <v>58</v>
      </c>
      <c r="F2314" t="s">
        <v>34</v>
      </c>
      <c r="G2314">
        <v>999</v>
      </c>
      <c r="H2314" t="s">
        <v>27</v>
      </c>
      <c r="I2314" s="38" t="s">
        <v>1520</v>
      </c>
      <c r="J2314" s="38" t="s">
        <v>610</v>
      </c>
      <c r="K2314" s="38" t="s">
        <v>810</v>
      </c>
      <c r="L2314" s="38" t="s">
        <v>1010</v>
      </c>
      <c r="M2314" t="s">
        <v>422</v>
      </c>
    </row>
    <row r="2315" spans="1:13" hidden="1" x14ac:dyDescent="0.35">
      <c r="A2315" s="45">
        <v>46053</v>
      </c>
      <c r="B2315" t="s">
        <v>367</v>
      </c>
      <c r="C2315" t="s">
        <v>18</v>
      </c>
      <c r="D2315" t="s">
        <v>58</v>
      </c>
      <c r="E2315" t="s">
        <v>58</v>
      </c>
      <c r="F2315" t="s">
        <v>34</v>
      </c>
      <c r="G2315">
        <v>999</v>
      </c>
      <c r="H2315" t="s">
        <v>27</v>
      </c>
      <c r="I2315" s="38" t="s">
        <v>1521</v>
      </c>
      <c r="J2315" t="s">
        <v>1522</v>
      </c>
      <c r="K2315" t="s">
        <v>1523</v>
      </c>
      <c r="L2315" t="s">
        <v>1524</v>
      </c>
      <c r="M2315" t="s">
        <v>1525</v>
      </c>
    </row>
    <row r="2316" spans="1:13" hidden="1" x14ac:dyDescent="0.35">
      <c r="A2316" s="45">
        <v>46053</v>
      </c>
      <c r="B2316" t="s">
        <v>367</v>
      </c>
      <c r="C2316" t="s">
        <v>48</v>
      </c>
      <c r="D2316" t="s">
        <v>58</v>
      </c>
      <c r="E2316" t="s">
        <v>58</v>
      </c>
      <c r="F2316" t="s">
        <v>34</v>
      </c>
      <c r="G2316">
        <v>999</v>
      </c>
      <c r="H2316" t="s">
        <v>27</v>
      </c>
      <c r="I2316" s="38" t="s">
        <v>1526</v>
      </c>
      <c r="J2316" s="38" t="s">
        <v>1527</v>
      </c>
      <c r="K2316" t="s">
        <v>810</v>
      </c>
      <c r="L2316" s="38" t="s">
        <v>1158</v>
      </c>
      <c r="M2316" t="s">
        <v>422</v>
      </c>
    </row>
    <row r="2317" spans="1:13" hidden="1" x14ac:dyDescent="0.35">
      <c r="A2317" s="45">
        <v>46053</v>
      </c>
      <c r="B2317" t="s">
        <v>381</v>
      </c>
      <c r="C2317" t="s">
        <v>402</v>
      </c>
      <c r="D2317" t="s">
        <v>58</v>
      </c>
      <c r="E2317" t="s">
        <v>58</v>
      </c>
      <c r="F2317" t="s">
        <v>392</v>
      </c>
      <c r="G2317" t="s">
        <v>812</v>
      </c>
      <c r="H2317" t="s">
        <v>812</v>
      </c>
      <c r="I2317" s="38" t="s">
        <v>444</v>
      </c>
      <c r="J2317" t="s">
        <v>444</v>
      </c>
      <c r="K2317" t="s">
        <v>444</v>
      </c>
      <c r="L2317" t="s">
        <v>444</v>
      </c>
      <c r="M2317" t="s">
        <v>444</v>
      </c>
    </row>
    <row r="2318" spans="1:13" hidden="1" x14ac:dyDescent="0.35">
      <c r="A2318" s="45">
        <v>46053</v>
      </c>
      <c r="B2318" t="s">
        <v>381</v>
      </c>
      <c r="C2318" t="s">
        <v>46</v>
      </c>
      <c r="D2318" t="s">
        <v>58</v>
      </c>
      <c r="E2318" t="s">
        <v>58</v>
      </c>
      <c r="F2318" t="s">
        <v>392</v>
      </c>
      <c r="G2318">
        <v>801</v>
      </c>
      <c r="H2318">
        <v>0</v>
      </c>
      <c r="I2318" s="38" t="s">
        <v>439</v>
      </c>
      <c r="J2318" s="38" t="s">
        <v>814</v>
      </c>
      <c r="K2318" t="s">
        <v>701</v>
      </c>
      <c r="L2318" s="37" t="s">
        <v>422</v>
      </c>
      <c r="M2318" t="s">
        <v>897</v>
      </c>
    </row>
    <row r="2319" spans="1:13" hidden="1" x14ac:dyDescent="0.35">
      <c r="A2319" s="45">
        <v>46053</v>
      </c>
      <c r="B2319" t="s">
        <v>381</v>
      </c>
      <c r="C2319" t="s">
        <v>47</v>
      </c>
      <c r="D2319" t="s">
        <v>58</v>
      </c>
      <c r="E2319" t="s">
        <v>58</v>
      </c>
      <c r="F2319" t="s">
        <v>392</v>
      </c>
      <c r="G2319">
        <v>801</v>
      </c>
      <c r="H2319">
        <v>0</v>
      </c>
      <c r="I2319" s="38" t="s">
        <v>422</v>
      </c>
      <c r="J2319" s="38" t="s">
        <v>422</v>
      </c>
      <c r="K2319" s="38" t="s">
        <v>422</v>
      </c>
      <c r="L2319" s="37" t="s">
        <v>444</v>
      </c>
      <c r="M2319" t="s">
        <v>422</v>
      </c>
    </row>
    <row r="2320" spans="1:13" hidden="1" x14ac:dyDescent="0.35">
      <c r="A2320" s="45">
        <v>46053</v>
      </c>
      <c r="B2320" t="s">
        <v>381</v>
      </c>
      <c r="C2320" t="s">
        <v>402</v>
      </c>
      <c r="D2320" t="s">
        <v>58</v>
      </c>
      <c r="E2320" t="s">
        <v>58</v>
      </c>
      <c r="F2320" t="s">
        <v>392</v>
      </c>
      <c r="G2320">
        <v>801</v>
      </c>
      <c r="H2320">
        <v>0</v>
      </c>
      <c r="I2320" s="38" t="s">
        <v>422</v>
      </c>
      <c r="J2320" s="38" t="s">
        <v>444</v>
      </c>
      <c r="K2320" t="s">
        <v>444</v>
      </c>
      <c r="L2320" s="37" t="s">
        <v>444</v>
      </c>
      <c r="M2320" t="s">
        <v>422</v>
      </c>
    </row>
    <row r="2321" spans="1:13" hidden="1" x14ac:dyDescent="0.35">
      <c r="A2321" s="45">
        <v>46053</v>
      </c>
      <c r="B2321" t="s">
        <v>381</v>
      </c>
      <c r="C2321" t="s">
        <v>26</v>
      </c>
      <c r="D2321" t="s">
        <v>58</v>
      </c>
      <c r="E2321" t="s">
        <v>58</v>
      </c>
      <c r="F2321" t="s">
        <v>392</v>
      </c>
      <c r="G2321">
        <v>801</v>
      </c>
      <c r="H2321">
        <v>0</v>
      </c>
      <c r="I2321" s="38" t="s">
        <v>1140</v>
      </c>
      <c r="J2321" s="38" t="s">
        <v>422</v>
      </c>
      <c r="K2321" t="s">
        <v>422</v>
      </c>
      <c r="L2321" s="38" t="s">
        <v>444</v>
      </c>
      <c r="M2321" t="s">
        <v>1303</v>
      </c>
    </row>
    <row r="2322" spans="1:13" hidden="1" x14ac:dyDescent="0.35">
      <c r="A2322" s="45">
        <v>46053</v>
      </c>
      <c r="B2322" t="s">
        <v>381</v>
      </c>
      <c r="C2322" t="s">
        <v>42</v>
      </c>
      <c r="D2322" t="s">
        <v>58</v>
      </c>
      <c r="E2322" t="s">
        <v>58</v>
      </c>
      <c r="F2322" t="s">
        <v>392</v>
      </c>
      <c r="G2322">
        <v>801</v>
      </c>
      <c r="H2322">
        <v>0</v>
      </c>
      <c r="I2322" t="s">
        <v>439</v>
      </c>
      <c r="J2322" t="s">
        <v>814</v>
      </c>
      <c r="K2322" t="s">
        <v>422</v>
      </c>
      <c r="L2322" t="s">
        <v>422</v>
      </c>
      <c r="M2322" t="s">
        <v>926</v>
      </c>
    </row>
    <row r="2323" spans="1:13" hidden="1" x14ac:dyDescent="0.35">
      <c r="A2323" s="45">
        <v>46053</v>
      </c>
      <c r="B2323" t="s">
        <v>381</v>
      </c>
      <c r="C2323" t="s">
        <v>18</v>
      </c>
      <c r="D2323" t="s">
        <v>58</v>
      </c>
      <c r="E2323" t="s">
        <v>58</v>
      </c>
      <c r="F2323" t="s">
        <v>392</v>
      </c>
      <c r="G2323">
        <v>801</v>
      </c>
      <c r="H2323">
        <v>0</v>
      </c>
      <c r="I2323" t="s">
        <v>445</v>
      </c>
      <c r="J2323" t="s">
        <v>814</v>
      </c>
      <c r="K2323" t="s">
        <v>782</v>
      </c>
      <c r="L2323" t="s">
        <v>643</v>
      </c>
      <c r="M2323" t="s">
        <v>897</v>
      </c>
    </row>
    <row r="2324" spans="1:13" hidden="1" x14ac:dyDescent="0.35">
      <c r="A2324" s="45">
        <v>46053</v>
      </c>
      <c r="B2324" t="s">
        <v>381</v>
      </c>
      <c r="C2324" t="s">
        <v>48</v>
      </c>
      <c r="D2324" t="s">
        <v>58</v>
      </c>
      <c r="E2324" t="s">
        <v>58</v>
      </c>
      <c r="F2324" t="s">
        <v>392</v>
      </c>
      <c r="G2324">
        <v>801</v>
      </c>
      <c r="H2324">
        <v>0</v>
      </c>
      <c r="I2324" t="s">
        <v>445</v>
      </c>
      <c r="J2324" t="s">
        <v>422</v>
      </c>
      <c r="K2324" t="s">
        <v>422</v>
      </c>
      <c r="L2324" t="s">
        <v>422</v>
      </c>
      <c r="M2324" t="s">
        <v>422</v>
      </c>
    </row>
    <row r="2325" spans="1:13" hidden="1" x14ac:dyDescent="0.35">
      <c r="A2325" s="45">
        <v>46053</v>
      </c>
      <c r="B2325" t="s">
        <v>381</v>
      </c>
      <c r="C2325" t="s">
        <v>46</v>
      </c>
      <c r="D2325" t="s">
        <v>58</v>
      </c>
      <c r="E2325" t="s">
        <v>58</v>
      </c>
      <c r="F2325" t="s">
        <v>392</v>
      </c>
      <c r="G2325">
        <v>802</v>
      </c>
      <c r="H2325">
        <v>1</v>
      </c>
      <c r="I2325" s="38" t="s">
        <v>1281</v>
      </c>
      <c r="J2325" s="38" t="s">
        <v>934</v>
      </c>
      <c r="K2325" t="s">
        <v>850</v>
      </c>
      <c r="L2325" t="s">
        <v>1528</v>
      </c>
      <c r="M2325" t="s">
        <v>1276</v>
      </c>
    </row>
    <row r="2326" spans="1:13" hidden="1" x14ac:dyDescent="0.35">
      <c r="A2326" s="45">
        <v>46053</v>
      </c>
      <c r="B2326" t="s">
        <v>381</v>
      </c>
      <c r="C2326" t="s">
        <v>47</v>
      </c>
      <c r="D2326" t="s">
        <v>58</v>
      </c>
      <c r="E2326" t="s">
        <v>58</v>
      </c>
      <c r="F2326" t="s">
        <v>392</v>
      </c>
      <c r="G2326">
        <v>802</v>
      </c>
      <c r="H2326">
        <v>1</v>
      </c>
      <c r="I2326" s="38" t="s">
        <v>1401</v>
      </c>
      <c r="J2326" s="38" t="s">
        <v>1529</v>
      </c>
      <c r="K2326" t="s">
        <v>1023</v>
      </c>
      <c r="L2326" s="38" t="s">
        <v>947</v>
      </c>
      <c r="M2326" t="s">
        <v>1364</v>
      </c>
    </row>
    <row r="2327" spans="1:13" hidden="1" x14ac:dyDescent="0.35">
      <c r="A2327" s="45">
        <v>46053</v>
      </c>
      <c r="B2327" t="s">
        <v>381</v>
      </c>
      <c r="C2327" t="s">
        <v>402</v>
      </c>
      <c r="D2327" t="s">
        <v>58</v>
      </c>
      <c r="E2327" t="s">
        <v>58</v>
      </c>
      <c r="F2327" t="s">
        <v>392</v>
      </c>
      <c r="G2327">
        <v>802</v>
      </c>
      <c r="H2327">
        <v>1</v>
      </c>
      <c r="I2327" s="38" t="s">
        <v>903</v>
      </c>
      <c r="J2327" s="38" t="s">
        <v>1254</v>
      </c>
      <c r="K2327" t="s">
        <v>422</v>
      </c>
      <c r="L2327" t="s">
        <v>422</v>
      </c>
      <c r="M2327" t="s">
        <v>444</v>
      </c>
    </row>
    <row r="2328" spans="1:13" hidden="1" x14ac:dyDescent="0.35">
      <c r="A2328" s="45">
        <v>46053</v>
      </c>
      <c r="B2328" t="s">
        <v>381</v>
      </c>
      <c r="C2328" t="s">
        <v>26</v>
      </c>
      <c r="D2328" t="s">
        <v>58</v>
      </c>
      <c r="E2328" t="s">
        <v>58</v>
      </c>
      <c r="F2328" t="s">
        <v>392</v>
      </c>
      <c r="G2328">
        <v>802</v>
      </c>
      <c r="H2328">
        <v>1</v>
      </c>
      <c r="I2328" s="38" t="s">
        <v>1530</v>
      </c>
      <c r="J2328" s="38" t="s">
        <v>1258</v>
      </c>
      <c r="K2328" t="s">
        <v>422</v>
      </c>
      <c r="L2328" t="s">
        <v>1039</v>
      </c>
      <c r="M2328" t="s">
        <v>422</v>
      </c>
    </row>
    <row r="2329" spans="1:13" hidden="1" x14ac:dyDescent="0.35">
      <c r="A2329" s="45">
        <v>46053</v>
      </c>
      <c r="B2329" t="s">
        <v>381</v>
      </c>
      <c r="C2329" t="s">
        <v>42</v>
      </c>
      <c r="D2329" t="s">
        <v>58</v>
      </c>
      <c r="E2329" t="s">
        <v>58</v>
      </c>
      <c r="F2329" t="s">
        <v>392</v>
      </c>
      <c r="G2329">
        <v>802</v>
      </c>
      <c r="H2329">
        <v>1</v>
      </c>
      <c r="I2329" t="s">
        <v>846</v>
      </c>
      <c r="J2329" t="s">
        <v>870</v>
      </c>
      <c r="K2329" t="s">
        <v>1340</v>
      </c>
      <c r="L2329" t="s">
        <v>928</v>
      </c>
      <c r="M2329" t="s">
        <v>1125</v>
      </c>
    </row>
    <row r="2330" spans="1:13" hidden="1" x14ac:dyDescent="0.35">
      <c r="A2330" s="45">
        <v>46053</v>
      </c>
      <c r="B2330" t="s">
        <v>381</v>
      </c>
      <c r="C2330" t="s">
        <v>18</v>
      </c>
      <c r="D2330" t="s">
        <v>58</v>
      </c>
      <c r="E2330" t="s">
        <v>58</v>
      </c>
      <c r="F2330" t="s">
        <v>392</v>
      </c>
      <c r="G2330">
        <v>802</v>
      </c>
      <c r="H2330">
        <v>1</v>
      </c>
      <c r="I2330" t="s">
        <v>1219</v>
      </c>
      <c r="J2330" t="s">
        <v>1464</v>
      </c>
      <c r="K2330" t="s">
        <v>1081</v>
      </c>
      <c r="L2330" t="s">
        <v>1208</v>
      </c>
      <c r="M2330" t="s">
        <v>1384</v>
      </c>
    </row>
    <row r="2331" spans="1:13" hidden="1" x14ac:dyDescent="0.35">
      <c r="A2331" s="45">
        <v>46053</v>
      </c>
      <c r="B2331" t="s">
        <v>381</v>
      </c>
      <c r="C2331" t="s">
        <v>48</v>
      </c>
      <c r="D2331" t="s">
        <v>58</v>
      </c>
      <c r="E2331" t="s">
        <v>58</v>
      </c>
      <c r="F2331" t="s">
        <v>392</v>
      </c>
      <c r="G2331">
        <v>802</v>
      </c>
      <c r="H2331">
        <v>1</v>
      </c>
      <c r="I2331" t="s">
        <v>1531</v>
      </c>
      <c r="J2331" t="s">
        <v>1507</v>
      </c>
      <c r="K2331" t="s">
        <v>1087</v>
      </c>
      <c r="L2331" t="s">
        <v>1532</v>
      </c>
      <c r="M2331" t="s">
        <v>422</v>
      </c>
    </row>
    <row r="2332" spans="1:13" hidden="1" x14ac:dyDescent="0.35">
      <c r="A2332" s="45">
        <v>46053</v>
      </c>
      <c r="B2332" t="s">
        <v>381</v>
      </c>
      <c r="C2332" t="s">
        <v>46</v>
      </c>
      <c r="D2332" t="s">
        <v>58</v>
      </c>
      <c r="E2332" t="s">
        <v>58</v>
      </c>
      <c r="F2332" t="s">
        <v>392</v>
      </c>
      <c r="G2332">
        <v>803</v>
      </c>
      <c r="H2332">
        <v>2</v>
      </c>
      <c r="I2332" t="s">
        <v>1352</v>
      </c>
      <c r="J2332" t="s">
        <v>1137</v>
      </c>
      <c r="K2332" t="s">
        <v>1245</v>
      </c>
      <c r="L2332" t="s">
        <v>1326</v>
      </c>
      <c r="M2332" t="s">
        <v>880</v>
      </c>
    </row>
    <row r="2333" spans="1:13" hidden="1" x14ac:dyDescent="0.35">
      <c r="A2333" s="45">
        <v>46053</v>
      </c>
      <c r="B2333" t="s">
        <v>381</v>
      </c>
      <c r="C2333" t="s">
        <v>47</v>
      </c>
      <c r="D2333" t="s">
        <v>58</v>
      </c>
      <c r="E2333" t="s">
        <v>58</v>
      </c>
      <c r="F2333" t="s">
        <v>392</v>
      </c>
      <c r="G2333">
        <v>803</v>
      </c>
      <c r="H2333">
        <v>2</v>
      </c>
      <c r="I2333" s="38" t="s">
        <v>979</v>
      </c>
      <c r="J2333" s="38" t="s">
        <v>1243</v>
      </c>
      <c r="K2333" t="s">
        <v>750</v>
      </c>
      <c r="L2333" t="s">
        <v>879</v>
      </c>
      <c r="M2333" t="s">
        <v>422</v>
      </c>
    </row>
    <row r="2334" spans="1:13" hidden="1" x14ac:dyDescent="0.35">
      <c r="A2334" s="45">
        <v>46053</v>
      </c>
      <c r="B2334" t="s">
        <v>381</v>
      </c>
      <c r="C2334" t="s">
        <v>402</v>
      </c>
      <c r="D2334" t="s">
        <v>58</v>
      </c>
      <c r="E2334" t="s">
        <v>58</v>
      </c>
      <c r="F2334" t="s">
        <v>392</v>
      </c>
      <c r="G2334">
        <v>803</v>
      </c>
      <c r="H2334">
        <v>2</v>
      </c>
      <c r="I2334" t="s">
        <v>1356</v>
      </c>
      <c r="J2334" t="s">
        <v>1221</v>
      </c>
      <c r="K2334" t="s">
        <v>1299</v>
      </c>
      <c r="L2334" t="s">
        <v>560</v>
      </c>
      <c r="M2334" t="s">
        <v>444</v>
      </c>
    </row>
    <row r="2335" spans="1:13" hidden="1" x14ac:dyDescent="0.35">
      <c r="A2335" s="45">
        <v>46053</v>
      </c>
      <c r="B2335" t="s">
        <v>381</v>
      </c>
      <c r="C2335" t="s">
        <v>26</v>
      </c>
      <c r="D2335" t="s">
        <v>58</v>
      </c>
      <c r="E2335" t="s">
        <v>58</v>
      </c>
      <c r="F2335" t="s">
        <v>392</v>
      </c>
      <c r="G2335">
        <v>803</v>
      </c>
      <c r="H2335">
        <v>2</v>
      </c>
      <c r="I2335" s="38" t="s">
        <v>916</v>
      </c>
      <c r="J2335" s="38" t="s">
        <v>1017</v>
      </c>
      <c r="K2335" s="38" t="s">
        <v>422</v>
      </c>
      <c r="L2335" s="38" t="s">
        <v>422</v>
      </c>
      <c r="M2335" t="s">
        <v>729</v>
      </c>
    </row>
    <row r="2336" spans="1:13" hidden="1" x14ac:dyDescent="0.35">
      <c r="A2336" s="45">
        <v>46053</v>
      </c>
      <c r="B2336" t="s">
        <v>381</v>
      </c>
      <c r="C2336" t="s">
        <v>42</v>
      </c>
      <c r="D2336" t="s">
        <v>58</v>
      </c>
      <c r="E2336" t="s">
        <v>58</v>
      </c>
      <c r="F2336" t="s">
        <v>392</v>
      </c>
      <c r="G2336">
        <v>803</v>
      </c>
      <c r="H2336">
        <v>2</v>
      </c>
      <c r="I2336" t="s">
        <v>1013</v>
      </c>
      <c r="J2336" t="s">
        <v>1491</v>
      </c>
      <c r="K2336" t="s">
        <v>948</v>
      </c>
      <c r="L2336" t="s">
        <v>1134</v>
      </c>
      <c r="M2336" t="s">
        <v>422</v>
      </c>
    </row>
    <row r="2337" spans="1:13" hidden="1" x14ac:dyDescent="0.35">
      <c r="A2337" s="45">
        <v>46053</v>
      </c>
      <c r="B2337" t="s">
        <v>381</v>
      </c>
      <c r="C2337" t="s">
        <v>18</v>
      </c>
      <c r="D2337" t="s">
        <v>58</v>
      </c>
      <c r="E2337" t="s">
        <v>58</v>
      </c>
      <c r="F2337" t="s">
        <v>392</v>
      </c>
      <c r="G2337">
        <v>803</v>
      </c>
      <c r="H2337">
        <v>2</v>
      </c>
      <c r="I2337" t="s">
        <v>956</v>
      </c>
      <c r="J2337" t="s">
        <v>768</v>
      </c>
      <c r="K2337" t="s">
        <v>1246</v>
      </c>
      <c r="L2337" t="s">
        <v>1252</v>
      </c>
      <c r="M2337" t="s">
        <v>838</v>
      </c>
    </row>
    <row r="2338" spans="1:13" hidden="1" x14ac:dyDescent="0.35">
      <c r="A2338" s="45">
        <v>46053</v>
      </c>
      <c r="B2338" t="s">
        <v>381</v>
      </c>
      <c r="C2338" t="s">
        <v>48</v>
      </c>
      <c r="D2338" t="s">
        <v>58</v>
      </c>
      <c r="E2338" t="s">
        <v>58</v>
      </c>
      <c r="F2338" t="s">
        <v>392</v>
      </c>
      <c r="G2338">
        <v>803</v>
      </c>
      <c r="H2338">
        <v>2</v>
      </c>
      <c r="I2338" t="s">
        <v>972</v>
      </c>
      <c r="J2338" t="s">
        <v>931</v>
      </c>
      <c r="K2338" t="s">
        <v>1184</v>
      </c>
      <c r="L2338" t="s">
        <v>1134</v>
      </c>
      <c r="M2338" t="s">
        <v>422</v>
      </c>
    </row>
    <row r="2339" spans="1:13" hidden="1" x14ac:dyDescent="0.35">
      <c r="A2339" s="45">
        <v>46053</v>
      </c>
      <c r="B2339" t="s">
        <v>381</v>
      </c>
      <c r="C2339" t="s">
        <v>46</v>
      </c>
      <c r="D2339" t="s">
        <v>58</v>
      </c>
      <c r="E2339" t="s">
        <v>58</v>
      </c>
      <c r="F2339" t="s">
        <v>392</v>
      </c>
      <c r="G2339">
        <v>804</v>
      </c>
      <c r="H2339">
        <v>3</v>
      </c>
      <c r="I2339" s="38" t="s">
        <v>654</v>
      </c>
      <c r="J2339" t="s">
        <v>831</v>
      </c>
      <c r="K2339" t="s">
        <v>977</v>
      </c>
      <c r="L2339" t="s">
        <v>881</v>
      </c>
      <c r="M2339" t="s">
        <v>565</v>
      </c>
    </row>
    <row r="2340" spans="1:13" hidden="1" x14ac:dyDescent="0.35">
      <c r="A2340" s="45">
        <v>46053</v>
      </c>
      <c r="B2340" t="s">
        <v>381</v>
      </c>
      <c r="C2340" t="s">
        <v>47</v>
      </c>
      <c r="D2340" t="s">
        <v>58</v>
      </c>
      <c r="E2340" t="s">
        <v>58</v>
      </c>
      <c r="F2340" t="s">
        <v>392</v>
      </c>
      <c r="G2340">
        <v>804</v>
      </c>
      <c r="H2340">
        <v>3</v>
      </c>
      <c r="I2340" s="38" t="s">
        <v>452</v>
      </c>
      <c r="J2340" s="38" t="s">
        <v>440</v>
      </c>
      <c r="K2340" s="38" t="s">
        <v>422</v>
      </c>
      <c r="L2340" s="38" t="s">
        <v>422</v>
      </c>
      <c r="M2340" t="s">
        <v>444</v>
      </c>
    </row>
    <row r="2341" spans="1:13" hidden="1" x14ac:dyDescent="0.35">
      <c r="A2341" s="45">
        <v>46053</v>
      </c>
      <c r="B2341" t="s">
        <v>381</v>
      </c>
      <c r="C2341" t="s">
        <v>402</v>
      </c>
      <c r="D2341" t="s">
        <v>58</v>
      </c>
      <c r="E2341" t="s">
        <v>58</v>
      </c>
      <c r="F2341" t="s">
        <v>392</v>
      </c>
      <c r="G2341">
        <v>804</v>
      </c>
      <c r="H2341">
        <v>3</v>
      </c>
      <c r="I2341" s="37" t="s">
        <v>440</v>
      </c>
      <c r="J2341" s="37" t="s">
        <v>1222</v>
      </c>
      <c r="K2341" t="s">
        <v>444</v>
      </c>
      <c r="L2341" t="s">
        <v>422</v>
      </c>
      <c r="M2341" t="s">
        <v>444</v>
      </c>
    </row>
    <row r="2342" spans="1:13" hidden="1" x14ac:dyDescent="0.35">
      <c r="A2342" s="45">
        <v>46053</v>
      </c>
      <c r="B2342" t="s">
        <v>381</v>
      </c>
      <c r="C2342" t="s">
        <v>26</v>
      </c>
      <c r="D2342" t="s">
        <v>58</v>
      </c>
      <c r="E2342" t="s">
        <v>58</v>
      </c>
      <c r="F2342" t="s">
        <v>392</v>
      </c>
      <c r="G2342">
        <v>804</v>
      </c>
      <c r="H2342">
        <v>3</v>
      </c>
      <c r="I2342" s="38" t="s">
        <v>422</v>
      </c>
      <c r="J2342" s="38" t="s">
        <v>971</v>
      </c>
      <c r="K2342" s="37" t="s">
        <v>422</v>
      </c>
      <c r="L2342" s="38" t="s">
        <v>422</v>
      </c>
      <c r="M2342" s="38" t="s">
        <v>444</v>
      </c>
    </row>
    <row r="2343" spans="1:13" hidden="1" x14ac:dyDescent="0.35">
      <c r="A2343" s="45">
        <v>46053</v>
      </c>
      <c r="B2343" t="s">
        <v>381</v>
      </c>
      <c r="C2343" t="s">
        <v>42</v>
      </c>
      <c r="D2343" t="s">
        <v>58</v>
      </c>
      <c r="E2343" t="s">
        <v>58</v>
      </c>
      <c r="F2343" t="s">
        <v>392</v>
      </c>
      <c r="G2343">
        <v>804</v>
      </c>
      <c r="H2343">
        <v>3</v>
      </c>
      <c r="I2343" t="s">
        <v>1140</v>
      </c>
      <c r="J2343" t="s">
        <v>727</v>
      </c>
      <c r="K2343" t="s">
        <v>728</v>
      </c>
      <c r="L2343" t="s">
        <v>830</v>
      </c>
      <c r="M2343" t="s">
        <v>422</v>
      </c>
    </row>
    <row r="2344" spans="1:13" hidden="1" x14ac:dyDescent="0.35">
      <c r="A2344" s="45">
        <v>46053</v>
      </c>
      <c r="B2344" t="s">
        <v>381</v>
      </c>
      <c r="C2344" t="s">
        <v>18</v>
      </c>
      <c r="D2344" t="s">
        <v>58</v>
      </c>
      <c r="E2344" t="s">
        <v>58</v>
      </c>
      <c r="F2344" t="s">
        <v>392</v>
      </c>
      <c r="G2344">
        <v>804</v>
      </c>
      <c r="H2344">
        <v>3</v>
      </c>
      <c r="I2344" t="s">
        <v>841</v>
      </c>
      <c r="J2344" t="s">
        <v>1303</v>
      </c>
      <c r="K2344" t="s">
        <v>763</v>
      </c>
      <c r="L2344" t="s">
        <v>921</v>
      </c>
      <c r="M2344" t="s">
        <v>565</v>
      </c>
    </row>
    <row r="2345" spans="1:13" hidden="1" x14ac:dyDescent="0.35">
      <c r="A2345" s="45">
        <v>46053</v>
      </c>
      <c r="B2345" t="s">
        <v>381</v>
      </c>
      <c r="C2345" t="s">
        <v>48</v>
      </c>
      <c r="D2345" t="s">
        <v>58</v>
      </c>
      <c r="E2345" t="s">
        <v>58</v>
      </c>
      <c r="F2345" t="s">
        <v>392</v>
      </c>
      <c r="G2345">
        <v>804</v>
      </c>
      <c r="H2345">
        <v>3</v>
      </c>
      <c r="I2345" s="37" t="s">
        <v>1139</v>
      </c>
      <c r="J2345" s="38" t="s">
        <v>1302</v>
      </c>
      <c r="K2345" t="s">
        <v>830</v>
      </c>
      <c r="L2345" t="s">
        <v>904</v>
      </c>
      <c r="M2345" s="38" t="s">
        <v>444</v>
      </c>
    </row>
    <row r="2346" spans="1:13" hidden="1" x14ac:dyDescent="0.35">
      <c r="A2346" s="45">
        <v>46053</v>
      </c>
      <c r="B2346" t="s">
        <v>381</v>
      </c>
      <c r="C2346" t="s">
        <v>46</v>
      </c>
      <c r="D2346" t="s">
        <v>58</v>
      </c>
      <c r="E2346" t="s">
        <v>58</v>
      </c>
      <c r="F2346" t="s">
        <v>392</v>
      </c>
      <c r="G2346">
        <v>805</v>
      </c>
      <c r="H2346">
        <v>4</v>
      </c>
      <c r="I2346" t="s">
        <v>597</v>
      </c>
      <c r="J2346" t="s">
        <v>900</v>
      </c>
      <c r="K2346" t="s">
        <v>970</v>
      </c>
      <c r="L2346" t="s">
        <v>447</v>
      </c>
      <c r="M2346" t="s">
        <v>422</v>
      </c>
    </row>
    <row r="2347" spans="1:13" hidden="1" x14ac:dyDescent="0.35">
      <c r="A2347" s="45">
        <v>46053</v>
      </c>
      <c r="B2347" t="s">
        <v>381</v>
      </c>
      <c r="C2347" t="s">
        <v>47</v>
      </c>
      <c r="D2347" t="s">
        <v>58</v>
      </c>
      <c r="E2347" t="s">
        <v>58</v>
      </c>
      <c r="F2347" t="s">
        <v>392</v>
      </c>
      <c r="G2347">
        <v>805</v>
      </c>
      <c r="H2347">
        <v>4</v>
      </c>
      <c r="I2347" s="38" t="s">
        <v>620</v>
      </c>
      <c r="J2347" s="37" t="s">
        <v>443</v>
      </c>
      <c r="K2347" s="37" t="s">
        <v>422</v>
      </c>
      <c r="L2347" s="38" t="s">
        <v>422</v>
      </c>
      <c r="M2347" s="38" t="s">
        <v>444</v>
      </c>
    </row>
    <row r="2348" spans="1:13" hidden="1" x14ac:dyDescent="0.35">
      <c r="A2348" s="45">
        <v>46053</v>
      </c>
      <c r="B2348" t="s">
        <v>381</v>
      </c>
      <c r="C2348" t="s">
        <v>402</v>
      </c>
      <c r="D2348" t="s">
        <v>58</v>
      </c>
      <c r="E2348" t="s">
        <v>58</v>
      </c>
      <c r="F2348" t="s">
        <v>392</v>
      </c>
      <c r="G2348">
        <v>805</v>
      </c>
      <c r="H2348">
        <v>4</v>
      </c>
      <c r="I2348" t="s">
        <v>443</v>
      </c>
      <c r="J2348" t="s">
        <v>422</v>
      </c>
      <c r="K2348" t="s">
        <v>422</v>
      </c>
      <c r="L2348" t="s">
        <v>422</v>
      </c>
      <c r="M2348" t="s">
        <v>444</v>
      </c>
    </row>
    <row r="2349" spans="1:13" hidden="1" x14ac:dyDescent="0.35">
      <c r="A2349" s="45">
        <v>46053</v>
      </c>
      <c r="B2349" t="s">
        <v>381</v>
      </c>
      <c r="C2349" t="s">
        <v>26</v>
      </c>
      <c r="D2349" t="s">
        <v>58</v>
      </c>
      <c r="E2349" t="s">
        <v>58</v>
      </c>
      <c r="F2349" t="s">
        <v>392</v>
      </c>
      <c r="G2349">
        <v>805</v>
      </c>
      <c r="H2349">
        <v>4</v>
      </c>
      <c r="I2349" t="s">
        <v>422</v>
      </c>
      <c r="J2349" t="s">
        <v>422</v>
      </c>
      <c r="K2349" t="s">
        <v>444</v>
      </c>
      <c r="L2349" t="s">
        <v>422</v>
      </c>
      <c r="M2349" t="s">
        <v>422</v>
      </c>
    </row>
    <row r="2350" spans="1:13" hidden="1" x14ac:dyDescent="0.35">
      <c r="A2350" s="45">
        <v>46053</v>
      </c>
      <c r="B2350" t="s">
        <v>381</v>
      </c>
      <c r="C2350" t="s">
        <v>42</v>
      </c>
      <c r="D2350" t="s">
        <v>58</v>
      </c>
      <c r="E2350" t="s">
        <v>58</v>
      </c>
      <c r="F2350" t="s">
        <v>392</v>
      </c>
      <c r="G2350">
        <v>805</v>
      </c>
      <c r="H2350">
        <v>4</v>
      </c>
      <c r="I2350" t="s">
        <v>644</v>
      </c>
      <c r="J2350" t="s">
        <v>687</v>
      </c>
      <c r="K2350" t="s">
        <v>422</v>
      </c>
      <c r="L2350" t="s">
        <v>623</v>
      </c>
      <c r="M2350" t="s">
        <v>422</v>
      </c>
    </row>
    <row r="2351" spans="1:13" hidden="1" x14ac:dyDescent="0.35">
      <c r="A2351" s="45">
        <v>46053</v>
      </c>
      <c r="B2351" t="s">
        <v>381</v>
      </c>
      <c r="C2351" t="s">
        <v>18</v>
      </c>
      <c r="D2351" t="s">
        <v>58</v>
      </c>
      <c r="E2351" t="s">
        <v>58</v>
      </c>
      <c r="F2351" t="s">
        <v>392</v>
      </c>
      <c r="G2351">
        <v>805</v>
      </c>
      <c r="H2351">
        <v>4</v>
      </c>
      <c r="I2351" t="s">
        <v>529</v>
      </c>
      <c r="J2351" t="s">
        <v>568</v>
      </c>
      <c r="K2351" t="s">
        <v>623</v>
      </c>
      <c r="L2351" t="s">
        <v>455</v>
      </c>
      <c r="M2351" t="s">
        <v>422</v>
      </c>
    </row>
    <row r="2352" spans="1:13" hidden="1" x14ac:dyDescent="0.35">
      <c r="A2352" s="45">
        <v>46053</v>
      </c>
      <c r="B2352" t="s">
        <v>381</v>
      </c>
      <c r="C2352" t="s">
        <v>48</v>
      </c>
      <c r="D2352" t="s">
        <v>58</v>
      </c>
      <c r="E2352" t="s">
        <v>58</v>
      </c>
      <c r="F2352" t="s">
        <v>392</v>
      </c>
      <c r="G2352">
        <v>805</v>
      </c>
      <c r="H2352">
        <v>4</v>
      </c>
      <c r="I2352" t="s">
        <v>597</v>
      </c>
      <c r="J2352" t="s">
        <v>565</v>
      </c>
      <c r="K2352" t="s">
        <v>422</v>
      </c>
      <c r="L2352" t="s">
        <v>903</v>
      </c>
      <c r="M2352" t="s">
        <v>444</v>
      </c>
    </row>
    <row r="2353" spans="1:13" hidden="1" x14ac:dyDescent="0.35">
      <c r="A2353" s="45">
        <v>46053</v>
      </c>
      <c r="B2353" t="s">
        <v>381</v>
      </c>
      <c r="C2353" t="s">
        <v>46</v>
      </c>
      <c r="D2353" t="s">
        <v>58</v>
      </c>
      <c r="E2353" t="s">
        <v>58</v>
      </c>
      <c r="F2353" t="s">
        <v>392</v>
      </c>
      <c r="G2353">
        <v>806</v>
      </c>
      <c r="H2353">
        <v>5</v>
      </c>
      <c r="I2353" t="s">
        <v>439</v>
      </c>
      <c r="J2353" t="s">
        <v>439</v>
      </c>
      <c r="K2353" t="s">
        <v>422</v>
      </c>
      <c r="L2353" t="s">
        <v>445</v>
      </c>
      <c r="M2353" t="s">
        <v>422</v>
      </c>
    </row>
    <row r="2354" spans="1:13" hidden="1" x14ac:dyDescent="0.35">
      <c r="A2354" s="45">
        <v>46053</v>
      </c>
      <c r="B2354" t="s">
        <v>381</v>
      </c>
      <c r="C2354" t="s">
        <v>47</v>
      </c>
      <c r="D2354" t="s">
        <v>58</v>
      </c>
      <c r="E2354" t="s">
        <v>58</v>
      </c>
      <c r="F2354" t="s">
        <v>392</v>
      </c>
      <c r="G2354">
        <v>806</v>
      </c>
      <c r="H2354">
        <v>5</v>
      </c>
      <c r="I2354" t="s">
        <v>422</v>
      </c>
      <c r="J2354" t="s">
        <v>422</v>
      </c>
      <c r="K2354" t="s">
        <v>444</v>
      </c>
      <c r="L2354" t="s">
        <v>444</v>
      </c>
      <c r="M2354" t="s">
        <v>444</v>
      </c>
    </row>
    <row r="2355" spans="1:13" hidden="1" x14ac:dyDescent="0.35">
      <c r="A2355" s="45">
        <v>46053</v>
      </c>
      <c r="B2355" t="s">
        <v>381</v>
      </c>
      <c r="C2355" t="s">
        <v>402</v>
      </c>
      <c r="D2355" t="s">
        <v>58</v>
      </c>
      <c r="E2355" t="s">
        <v>58</v>
      </c>
      <c r="F2355" t="s">
        <v>392</v>
      </c>
      <c r="G2355">
        <v>806</v>
      </c>
      <c r="H2355">
        <v>5</v>
      </c>
      <c r="I2355" t="s">
        <v>422</v>
      </c>
      <c r="J2355" t="s">
        <v>422</v>
      </c>
      <c r="K2355" t="s">
        <v>444</v>
      </c>
      <c r="L2355" t="s">
        <v>444</v>
      </c>
      <c r="M2355" t="s">
        <v>444</v>
      </c>
    </row>
    <row r="2356" spans="1:13" hidden="1" x14ac:dyDescent="0.35">
      <c r="A2356" s="45">
        <v>46053</v>
      </c>
      <c r="B2356" t="s">
        <v>381</v>
      </c>
      <c r="C2356" t="s">
        <v>26</v>
      </c>
      <c r="D2356" t="s">
        <v>58</v>
      </c>
      <c r="E2356" t="s">
        <v>58</v>
      </c>
      <c r="F2356" t="s">
        <v>392</v>
      </c>
      <c r="G2356">
        <v>806</v>
      </c>
      <c r="H2356">
        <v>5</v>
      </c>
      <c r="I2356" s="38" t="s">
        <v>444</v>
      </c>
      <c r="J2356" s="38" t="s">
        <v>444</v>
      </c>
      <c r="K2356" t="s">
        <v>444</v>
      </c>
      <c r="L2356" t="s">
        <v>444</v>
      </c>
      <c r="M2356" t="s">
        <v>444</v>
      </c>
    </row>
    <row r="2357" spans="1:13" hidden="1" x14ac:dyDescent="0.35">
      <c r="A2357" s="45">
        <v>46053</v>
      </c>
      <c r="B2357" t="s">
        <v>381</v>
      </c>
      <c r="C2357" t="s">
        <v>42</v>
      </c>
      <c r="D2357" t="s">
        <v>58</v>
      </c>
      <c r="E2357" t="s">
        <v>58</v>
      </c>
      <c r="F2357" t="s">
        <v>392</v>
      </c>
      <c r="G2357">
        <v>806</v>
      </c>
      <c r="H2357">
        <v>5</v>
      </c>
      <c r="I2357" t="s">
        <v>596</v>
      </c>
      <c r="J2357" t="s">
        <v>814</v>
      </c>
      <c r="K2357" t="s">
        <v>422</v>
      </c>
      <c r="L2357" t="s">
        <v>422</v>
      </c>
      <c r="M2357" t="s">
        <v>444</v>
      </c>
    </row>
    <row r="2358" spans="1:13" hidden="1" x14ac:dyDescent="0.35">
      <c r="A2358" s="45">
        <v>46053</v>
      </c>
      <c r="B2358" t="s">
        <v>381</v>
      </c>
      <c r="C2358" t="s">
        <v>18</v>
      </c>
      <c r="D2358" t="s">
        <v>58</v>
      </c>
      <c r="E2358" t="s">
        <v>58</v>
      </c>
      <c r="F2358" t="s">
        <v>392</v>
      </c>
      <c r="G2358">
        <v>806</v>
      </c>
      <c r="H2358">
        <v>5</v>
      </c>
      <c r="I2358" t="s">
        <v>445</v>
      </c>
      <c r="J2358" t="s">
        <v>445</v>
      </c>
      <c r="K2358" t="s">
        <v>422</v>
      </c>
      <c r="L2358" t="s">
        <v>439</v>
      </c>
      <c r="M2358" t="s">
        <v>422</v>
      </c>
    </row>
    <row r="2359" spans="1:13" hidden="1" x14ac:dyDescent="0.35">
      <c r="A2359" s="45">
        <v>46053</v>
      </c>
      <c r="B2359" t="s">
        <v>381</v>
      </c>
      <c r="C2359" t="s">
        <v>48</v>
      </c>
      <c r="D2359" t="s">
        <v>58</v>
      </c>
      <c r="E2359" t="s">
        <v>58</v>
      </c>
      <c r="F2359" t="s">
        <v>392</v>
      </c>
      <c r="G2359">
        <v>806</v>
      </c>
      <c r="H2359">
        <v>5</v>
      </c>
      <c r="I2359" t="s">
        <v>438</v>
      </c>
      <c r="J2359" t="s">
        <v>441</v>
      </c>
      <c r="K2359" t="s">
        <v>422</v>
      </c>
      <c r="L2359" t="s">
        <v>422</v>
      </c>
      <c r="M2359" t="s">
        <v>444</v>
      </c>
    </row>
    <row r="2360" spans="1:13" hidden="1" x14ac:dyDescent="0.35">
      <c r="A2360" s="45">
        <v>46053</v>
      </c>
      <c r="B2360" t="s">
        <v>381</v>
      </c>
      <c r="C2360" t="s">
        <v>46</v>
      </c>
      <c r="D2360" t="s">
        <v>58</v>
      </c>
      <c r="E2360" t="s">
        <v>58</v>
      </c>
      <c r="F2360" t="s">
        <v>392</v>
      </c>
      <c r="G2360">
        <v>807</v>
      </c>
      <c r="H2360">
        <v>6</v>
      </c>
      <c r="I2360" t="s">
        <v>814</v>
      </c>
      <c r="J2360" t="s">
        <v>643</v>
      </c>
      <c r="K2360" t="s">
        <v>422</v>
      </c>
      <c r="L2360" t="s">
        <v>422</v>
      </c>
      <c r="M2360" t="s">
        <v>444</v>
      </c>
    </row>
    <row r="2361" spans="1:13" hidden="1" x14ac:dyDescent="0.35">
      <c r="A2361" s="45">
        <v>46053</v>
      </c>
      <c r="B2361" t="s">
        <v>381</v>
      </c>
      <c r="C2361" t="s">
        <v>47</v>
      </c>
      <c r="D2361" t="s">
        <v>58</v>
      </c>
      <c r="E2361" t="s">
        <v>58</v>
      </c>
      <c r="F2361" t="s">
        <v>392</v>
      </c>
      <c r="G2361">
        <v>807</v>
      </c>
      <c r="H2361">
        <v>6</v>
      </c>
      <c r="I2361" s="38" t="s">
        <v>444</v>
      </c>
      <c r="J2361" s="38" t="s">
        <v>444</v>
      </c>
      <c r="K2361" t="s">
        <v>444</v>
      </c>
      <c r="L2361" t="s">
        <v>444</v>
      </c>
      <c r="M2361" s="38" t="s">
        <v>444</v>
      </c>
    </row>
    <row r="2362" spans="1:13" hidden="1" x14ac:dyDescent="0.35">
      <c r="A2362" s="45">
        <v>46053</v>
      </c>
      <c r="B2362" t="s">
        <v>381</v>
      </c>
      <c r="C2362" t="s">
        <v>402</v>
      </c>
      <c r="D2362" t="s">
        <v>58</v>
      </c>
      <c r="E2362" t="s">
        <v>58</v>
      </c>
      <c r="F2362" t="s">
        <v>392</v>
      </c>
      <c r="G2362">
        <v>807</v>
      </c>
      <c r="H2362">
        <v>6</v>
      </c>
      <c r="I2362" t="s">
        <v>422</v>
      </c>
      <c r="J2362" t="s">
        <v>422</v>
      </c>
      <c r="K2362" t="s">
        <v>444</v>
      </c>
      <c r="L2362" t="s">
        <v>444</v>
      </c>
      <c r="M2362" t="s">
        <v>444</v>
      </c>
    </row>
    <row r="2363" spans="1:13" hidden="1" x14ac:dyDescent="0.35">
      <c r="A2363" s="45">
        <v>46053</v>
      </c>
      <c r="B2363" t="s">
        <v>381</v>
      </c>
      <c r="C2363" t="s">
        <v>26</v>
      </c>
      <c r="D2363" t="s">
        <v>58</v>
      </c>
      <c r="E2363" t="s">
        <v>58</v>
      </c>
      <c r="F2363" t="s">
        <v>392</v>
      </c>
      <c r="G2363">
        <v>807</v>
      </c>
      <c r="H2363">
        <v>6</v>
      </c>
      <c r="I2363" s="38" t="s">
        <v>444</v>
      </c>
      <c r="J2363" s="38" t="s">
        <v>444</v>
      </c>
      <c r="K2363" s="38" t="s">
        <v>444</v>
      </c>
      <c r="L2363" s="38" t="s">
        <v>444</v>
      </c>
      <c r="M2363" s="38" t="s">
        <v>444</v>
      </c>
    </row>
    <row r="2364" spans="1:13" hidden="1" x14ac:dyDescent="0.35">
      <c r="A2364" s="45">
        <v>46053</v>
      </c>
      <c r="B2364" t="s">
        <v>381</v>
      </c>
      <c r="C2364" t="s">
        <v>42</v>
      </c>
      <c r="D2364" t="s">
        <v>58</v>
      </c>
      <c r="E2364" t="s">
        <v>58</v>
      </c>
      <c r="F2364" t="s">
        <v>392</v>
      </c>
      <c r="G2364">
        <v>807</v>
      </c>
      <c r="H2364">
        <v>6</v>
      </c>
      <c r="I2364" s="38" t="s">
        <v>422</v>
      </c>
      <c r="J2364" s="38" t="s">
        <v>422</v>
      </c>
      <c r="K2364" t="s">
        <v>444</v>
      </c>
      <c r="L2364" s="37" t="s">
        <v>422</v>
      </c>
      <c r="M2364" t="s">
        <v>444</v>
      </c>
    </row>
    <row r="2365" spans="1:13" hidden="1" x14ac:dyDescent="0.35">
      <c r="A2365" s="45">
        <v>46053</v>
      </c>
      <c r="B2365" t="s">
        <v>381</v>
      </c>
      <c r="C2365" t="s">
        <v>18</v>
      </c>
      <c r="D2365" t="s">
        <v>58</v>
      </c>
      <c r="E2365" t="s">
        <v>58</v>
      </c>
      <c r="F2365" t="s">
        <v>392</v>
      </c>
      <c r="G2365">
        <v>807</v>
      </c>
      <c r="H2365">
        <v>6</v>
      </c>
      <c r="I2365" t="s">
        <v>643</v>
      </c>
      <c r="J2365" t="s">
        <v>643</v>
      </c>
      <c r="K2365" t="s">
        <v>422</v>
      </c>
      <c r="L2365" t="s">
        <v>596</v>
      </c>
      <c r="M2365" t="s">
        <v>444</v>
      </c>
    </row>
    <row r="2366" spans="1:13" hidden="1" x14ac:dyDescent="0.35">
      <c r="A2366" s="45">
        <v>46053</v>
      </c>
      <c r="B2366" t="s">
        <v>381</v>
      </c>
      <c r="C2366" t="s">
        <v>48</v>
      </c>
      <c r="D2366" t="s">
        <v>58</v>
      </c>
      <c r="E2366" t="s">
        <v>58</v>
      </c>
      <c r="F2366" t="s">
        <v>392</v>
      </c>
      <c r="G2366">
        <v>807</v>
      </c>
      <c r="H2366">
        <v>6</v>
      </c>
      <c r="I2366" s="38" t="s">
        <v>422</v>
      </c>
      <c r="J2366" s="38" t="s">
        <v>422</v>
      </c>
      <c r="K2366" t="s">
        <v>444</v>
      </c>
      <c r="L2366" t="s">
        <v>444</v>
      </c>
      <c r="M2366" t="s">
        <v>444</v>
      </c>
    </row>
    <row r="2367" spans="1:13" hidden="1" x14ac:dyDescent="0.35">
      <c r="A2367" s="45">
        <v>46053</v>
      </c>
      <c r="B2367" t="s">
        <v>381</v>
      </c>
      <c r="C2367" t="s">
        <v>46</v>
      </c>
      <c r="D2367" t="s">
        <v>58</v>
      </c>
      <c r="E2367" t="s">
        <v>58</v>
      </c>
      <c r="F2367" t="s">
        <v>392</v>
      </c>
      <c r="G2367">
        <v>808</v>
      </c>
      <c r="H2367" t="s">
        <v>383</v>
      </c>
      <c r="I2367" s="37" t="s">
        <v>596</v>
      </c>
      <c r="J2367" s="38" t="s">
        <v>596</v>
      </c>
      <c r="K2367" s="37" t="s">
        <v>687</v>
      </c>
      <c r="L2367" s="38" t="s">
        <v>439</v>
      </c>
      <c r="M2367" t="s">
        <v>422</v>
      </c>
    </row>
    <row r="2368" spans="1:13" hidden="1" x14ac:dyDescent="0.35">
      <c r="A2368" s="45">
        <v>46053</v>
      </c>
      <c r="B2368" t="s">
        <v>381</v>
      </c>
      <c r="C2368" t="s">
        <v>47</v>
      </c>
      <c r="D2368" t="s">
        <v>58</v>
      </c>
      <c r="E2368" t="s">
        <v>58</v>
      </c>
      <c r="F2368" t="s">
        <v>392</v>
      </c>
      <c r="G2368">
        <v>808</v>
      </c>
      <c r="H2368" t="s">
        <v>383</v>
      </c>
      <c r="I2368" s="38" t="s">
        <v>422</v>
      </c>
      <c r="J2368" s="38" t="s">
        <v>422</v>
      </c>
      <c r="K2368" s="38" t="s">
        <v>422</v>
      </c>
      <c r="L2368" s="38" t="s">
        <v>422</v>
      </c>
      <c r="M2368" s="38" t="s">
        <v>444</v>
      </c>
    </row>
    <row r="2369" spans="1:13" hidden="1" x14ac:dyDescent="0.35">
      <c r="A2369" s="45">
        <v>46053</v>
      </c>
      <c r="B2369" t="s">
        <v>381</v>
      </c>
      <c r="C2369" t="s">
        <v>402</v>
      </c>
      <c r="D2369" t="s">
        <v>58</v>
      </c>
      <c r="E2369" t="s">
        <v>58</v>
      </c>
      <c r="F2369" t="s">
        <v>392</v>
      </c>
      <c r="G2369">
        <v>808</v>
      </c>
      <c r="H2369" t="s">
        <v>383</v>
      </c>
      <c r="I2369" s="38" t="s">
        <v>441</v>
      </c>
      <c r="J2369" s="38" t="s">
        <v>422</v>
      </c>
      <c r="K2369" t="s">
        <v>422</v>
      </c>
      <c r="L2369" s="38" t="s">
        <v>422</v>
      </c>
      <c r="M2369" t="s">
        <v>444</v>
      </c>
    </row>
    <row r="2370" spans="1:13" hidden="1" x14ac:dyDescent="0.35">
      <c r="A2370" s="45">
        <v>46053</v>
      </c>
      <c r="B2370" t="s">
        <v>381</v>
      </c>
      <c r="C2370" t="s">
        <v>26</v>
      </c>
      <c r="D2370" t="s">
        <v>58</v>
      </c>
      <c r="E2370" t="s">
        <v>58</v>
      </c>
      <c r="F2370" t="s">
        <v>392</v>
      </c>
      <c r="G2370">
        <v>808</v>
      </c>
      <c r="H2370" t="s">
        <v>383</v>
      </c>
      <c r="I2370" s="38" t="s">
        <v>444</v>
      </c>
      <c r="J2370" s="38" t="s">
        <v>444</v>
      </c>
      <c r="K2370" s="38" t="s">
        <v>444</v>
      </c>
      <c r="L2370" s="38" t="s">
        <v>444</v>
      </c>
      <c r="M2370" s="38" t="s">
        <v>444</v>
      </c>
    </row>
    <row r="2371" spans="1:13" hidden="1" x14ac:dyDescent="0.35">
      <c r="A2371" s="45">
        <v>46053</v>
      </c>
      <c r="B2371" t="s">
        <v>381</v>
      </c>
      <c r="C2371" t="s">
        <v>42</v>
      </c>
      <c r="D2371" t="s">
        <v>58</v>
      </c>
      <c r="E2371" t="s">
        <v>58</v>
      </c>
      <c r="F2371" t="s">
        <v>392</v>
      </c>
      <c r="G2371">
        <v>808</v>
      </c>
      <c r="H2371" t="s">
        <v>383</v>
      </c>
      <c r="I2371" s="38" t="s">
        <v>422</v>
      </c>
      <c r="J2371" s="38" t="s">
        <v>422</v>
      </c>
      <c r="K2371" s="37" t="s">
        <v>422</v>
      </c>
      <c r="L2371" s="38" t="s">
        <v>422</v>
      </c>
      <c r="M2371" s="37" t="s">
        <v>444</v>
      </c>
    </row>
    <row r="2372" spans="1:13" hidden="1" x14ac:dyDescent="0.35">
      <c r="A2372" s="45">
        <v>46053</v>
      </c>
      <c r="B2372" t="s">
        <v>381</v>
      </c>
      <c r="C2372" t="s">
        <v>18</v>
      </c>
      <c r="D2372" t="s">
        <v>58</v>
      </c>
      <c r="E2372" t="s">
        <v>58</v>
      </c>
      <c r="F2372" t="s">
        <v>392</v>
      </c>
      <c r="G2372">
        <v>808</v>
      </c>
      <c r="H2372" t="s">
        <v>383</v>
      </c>
      <c r="I2372" s="38" t="s">
        <v>596</v>
      </c>
      <c r="J2372" s="37" t="s">
        <v>814</v>
      </c>
      <c r="K2372" t="s">
        <v>631</v>
      </c>
      <c r="L2372" s="38" t="s">
        <v>439</v>
      </c>
      <c r="M2372" t="s">
        <v>422</v>
      </c>
    </row>
    <row r="2373" spans="1:13" hidden="1" x14ac:dyDescent="0.35">
      <c r="A2373" s="45">
        <v>46053</v>
      </c>
      <c r="B2373" t="s">
        <v>381</v>
      </c>
      <c r="C2373" t="s">
        <v>48</v>
      </c>
      <c r="D2373" t="s">
        <v>58</v>
      </c>
      <c r="E2373" t="s">
        <v>58</v>
      </c>
      <c r="F2373" t="s">
        <v>392</v>
      </c>
      <c r="G2373">
        <v>808</v>
      </c>
      <c r="H2373" t="s">
        <v>383</v>
      </c>
      <c r="I2373" s="38" t="s">
        <v>449</v>
      </c>
      <c r="J2373" s="38" t="s">
        <v>439</v>
      </c>
      <c r="K2373" t="s">
        <v>422</v>
      </c>
      <c r="L2373" t="s">
        <v>444</v>
      </c>
      <c r="M2373" t="s">
        <v>444</v>
      </c>
    </row>
    <row r="2374" spans="1:13" hidden="1" x14ac:dyDescent="0.35">
      <c r="A2374" s="45">
        <v>46053</v>
      </c>
      <c r="B2374" t="s">
        <v>381</v>
      </c>
      <c r="C2374" t="s">
        <v>46</v>
      </c>
      <c r="D2374" t="s">
        <v>58</v>
      </c>
      <c r="E2374" t="s">
        <v>58</v>
      </c>
      <c r="F2374" t="s">
        <v>392</v>
      </c>
      <c r="G2374">
        <v>809</v>
      </c>
      <c r="H2374" t="s">
        <v>26</v>
      </c>
      <c r="I2374" s="38" t="s">
        <v>497</v>
      </c>
      <c r="J2374" s="38" t="s">
        <v>445</v>
      </c>
      <c r="K2374" t="s">
        <v>443</v>
      </c>
      <c r="L2374" t="s">
        <v>441</v>
      </c>
      <c r="M2374" t="s">
        <v>1314</v>
      </c>
    </row>
    <row r="2375" spans="1:13" hidden="1" x14ac:dyDescent="0.35">
      <c r="A2375" s="45">
        <v>46053</v>
      </c>
      <c r="B2375" t="s">
        <v>381</v>
      </c>
      <c r="C2375" t="s">
        <v>47</v>
      </c>
      <c r="D2375" t="s">
        <v>58</v>
      </c>
      <c r="E2375" t="s">
        <v>58</v>
      </c>
      <c r="F2375" t="s">
        <v>392</v>
      </c>
      <c r="G2375">
        <v>809</v>
      </c>
      <c r="H2375" t="s">
        <v>26</v>
      </c>
      <c r="I2375" s="38" t="s">
        <v>445</v>
      </c>
      <c r="J2375" s="38" t="s">
        <v>422</v>
      </c>
      <c r="K2375" s="38" t="s">
        <v>422</v>
      </c>
      <c r="L2375" s="37" t="s">
        <v>444</v>
      </c>
      <c r="M2375" s="37" t="s">
        <v>422</v>
      </c>
    </row>
    <row r="2376" spans="1:13" hidden="1" x14ac:dyDescent="0.35">
      <c r="A2376" s="45">
        <v>46053</v>
      </c>
      <c r="B2376" t="s">
        <v>381</v>
      </c>
      <c r="C2376" t="s">
        <v>402</v>
      </c>
      <c r="D2376" t="s">
        <v>58</v>
      </c>
      <c r="E2376" t="s">
        <v>58</v>
      </c>
      <c r="F2376" t="s">
        <v>392</v>
      </c>
      <c r="G2376">
        <v>809</v>
      </c>
      <c r="H2376" t="s">
        <v>26</v>
      </c>
      <c r="I2376" s="37" t="s">
        <v>422</v>
      </c>
      <c r="J2376" s="38" t="s">
        <v>422</v>
      </c>
      <c r="K2376" t="s">
        <v>422</v>
      </c>
      <c r="L2376" s="38" t="s">
        <v>444</v>
      </c>
      <c r="M2376" t="s">
        <v>422</v>
      </c>
    </row>
    <row r="2377" spans="1:13" hidden="1" x14ac:dyDescent="0.35">
      <c r="A2377" s="45">
        <v>46053</v>
      </c>
      <c r="B2377" t="s">
        <v>381</v>
      </c>
      <c r="C2377" t="s">
        <v>26</v>
      </c>
      <c r="D2377" t="s">
        <v>58</v>
      </c>
      <c r="E2377" t="s">
        <v>58</v>
      </c>
      <c r="F2377" t="s">
        <v>392</v>
      </c>
      <c r="G2377">
        <v>809</v>
      </c>
      <c r="H2377" t="s">
        <v>26</v>
      </c>
      <c r="I2377" s="38" t="s">
        <v>1533</v>
      </c>
      <c r="J2377" s="38" t="s">
        <v>977</v>
      </c>
      <c r="K2377" s="37" t="s">
        <v>422</v>
      </c>
      <c r="L2377" s="38" t="s">
        <v>422</v>
      </c>
      <c r="M2377" s="37" t="s">
        <v>1534</v>
      </c>
    </row>
    <row r="2378" spans="1:13" hidden="1" x14ac:dyDescent="0.35">
      <c r="A2378" s="45">
        <v>46053</v>
      </c>
      <c r="B2378" t="s">
        <v>381</v>
      </c>
      <c r="C2378" t="s">
        <v>42</v>
      </c>
      <c r="D2378" t="s">
        <v>58</v>
      </c>
      <c r="E2378" t="s">
        <v>58</v>
      </c>
      <c r="F2378" t="s">
        <v>392</v>
      </c>
      <c r="G2378">
        <v>809</v>
      </c>
      <c r="H2378" t="s">
        <v>26</v>
      </c>
      <c r="I2378" s="38" t="s">
        <v>439</v>
      </c>
      <c r="J2378" s="38" t="s">
        <v>422</v>
      </c>
      <c r="K2378" t="s">
        <v>422</v>
      </c>
      <c r="L2378" t="s">
        <v>422</v>
      </c>
      <c r="M2378" t="s">
        <v>446</v>
      </c>
    </row>
    <row r="2379" spans="1:13" hidden="1" x14ac:dyDescent="0.35">
      <c r="A2379" s="45">
        <v>46053</v>
      </c>
      <c r="B2379" t="s">
        <v>381</v>
      </c>
      <c r="C2379" t="s">
        <v>18</v>
      </c>
      <c r="D2379" t="s">
        <v>58</v>
      </c>
      <c r="E2379" t="s">
        <v>58</v>
      </c>
      <c r="F2379" t="s">
        <v>392</v>
      </c>
      <c r="G2379">
        <v>809</v>
      </c>
      <c r="H2379" t="s">
        <v>26</v>
      </c>
      <c r="I2379" s="37" t="s">
        <v>443</v>
      </c>
      <c r="J2379" s="38" t="s">
        <v>596</v>
      </c>
      <c r="K2379" t="s">
        <v>496</v>
      </c>
      <c r="L2379" t="s">
        <v>441</v>
      </c>
      <c r="M2379" t="s">
        <v>1535</v>
      </c>
    </row>
    <row r="2380" spans="1:13" hidden="1" x14ac:dyDescent="0.35">
      <c r="A2380" s="45">
        <v>46053</v>
      </c>
      <c r="B2380" t="s">
        <v>381</v>
      </c>
      <c r="C2380" t="s">
        <v>48</v>
      </c>
      <c r="D2380" t="s">
        <v>58</v>
      </c>
      <c r="E2380" t="s">
        <v>58</v>
      </c>
      <c r="F2380" t="s">
        <v>392</v>
      </c>
      <c r="G2380">
        <v>809</v>
      </c>
      <c r="H2380" t="s">
        <v>26</v>
      </c>
      <c r="I2380" t="s">
        <v>422</v>
      </c>
      <c r="J2380" t="s">
        <v>422</v>
      </c>
      <c r="K2380" t="s">
        <v>422</v>
      </c>
      <c r="L2380" t="s">
        <v>444</v>
      </c>
      <c r="M2380" t="s">
        <v>422</v>
      </c>
    </row>
    <row r="2381" spans="1:13" hidden="1" x14ac:dyDescent="0.35">
      <c r="A2381" s="45">
        <v>46053</v>
      </c>
      <c r="B2381" t="s">
        <v>381</v>
      </c>
      <c r="C2381" t="s">
        <v>46</v>
      </c>
      <c r="D2381" t="s">
        <v>58</v>
      </c>
      <c r="E2381" t="s">
        <v>58</v>
      </c>
      <c r="F2381" t="s">
        <v>392</v>
      </c>
      <c r="G2381">
        <v>999</v>
      </c>
      <c r="H2381" t="s">
        <v>27</v>
      </c>
      <c r="I2381" s="38" t="s">
        <v>456</v>
      </c>
      <c r="J2381" s="38" t="s">
        <v>457</v>
      </c>
      <c r="K2381" t="s">
        <v>458</v>
      </c>
      <c r="L2381" t="s">
        <v>459</v>
      </c>
      <c r="M2381" t="s">
        <v>460</v>
      </c>
    </row>
    <row r="2382" spans="1:13" hidden="1" x14ac:dyDescent="0.35">
      <c r="A2382" s="45">
        <v>46053</v>
      </c>
      <c r="B2382" t="s">
        <v>381</v>
      </c>
      <c r="C2382" t="s">
        <v>47</v>
      </c>
      <c r="D2382" t="s">
        <v>58</v>
      </c>
      <c r="E2382" t="s">
        <v>58</v>
      </c>
      <c r="F2382" t="s">
        <v>392</v>
      </c>
      <c r="G2382">
        <v>999</v>
      </c>
      <c r="H2382" t="s">
        <v>27</v>
      </c>
      <c r="I2382" s="38" t="s">
        <v>461</v>
      </c>
      <c r="J2382" s="37" t="s">
        <v>462</v>
      </c>
      <c r="K2382" s="38" t="s">
        <v>463</v>
      </c>
      <c r="L2382" s="38" t="s">
        <v>464</v>
      </c>
      <c r="M2382" t="s">
        <v>465</v>
      </c>
    </row>
    <row r="2383" spans="1:13" hidden="1" x14ac:dyDescent="0.35">
      <c r="A2383" s="45">
        <v>46053</v>
      </c>
      <c r="B2383" t="s">
        <v>381</v>
      </c>
      <c r="C2383" t="s">
        <v>402</v>
      </c>
      <c r="D2383" t="s">
        <v>58</v>
      </c>
      <c r="E2383" t="s">
        <v>58</v>
      </c>
      <c r="F2383" t="s">
        <v>392</v>
      </c>
      <c r="G2383">
        <v>999</v>
      </c>
      <c r="H2383" t="s">
        <v>27</v>
      </c>
      <c r="I2383" s="38" t="s">
        <v>466</v>
      </c>
      <c r="J2383" s="37" t="s">
        <v>467</v>
      </c>
      <c r="K2383" t="s">
        <v>468</v>
      </c>
      <c r="L2383" s="37" t="s">
        <v>469</v>
      </c>
      <c r="M2383" t="s">
        <v>422</v>
      </c>
    </row>
    <row r="2384" spans="1:13" hidden="1" x14ac:dyDescent="0.35">
      <c r="A2384" s="45">
        <v>46053</v>
      </c>
      <c r="B2384" t="s">
        <v>381</v>
      </c>
      <c r="C2384" t="s">
        <v>26</v>
      </c>
      <c r="D2384" t="s">
        <v>58</v>
      </c>
      <c r="E2384" t="s">
        <v>58</v>
      </c>
      <c r="F2384" t="s">
        <v>392</v>
      </c>
      <c r="G2384">
        <v>999</v>
      </c>
      <c r="H2384" t="s">
        <v>27</v>
      </c>
      <c r="I2384" s="38" t="s">
        <v>470</v>
      </c>
      <c r="J2384" s="38" t="s">
        <v>471</v>
      </c>
      <c r="K2384" t="s">
        <v>472</v>
      </c>
      <c r="L2384" s="38" t="s">
        <v>473</v>
      </c>
      <c r="M2384" t="s">
        <v>474</v>
      </c>
    </row>
    <row r="2385" spans="1:13" hidden="1" x14ac:dyDescent="0.35">
      <c r="A2385" s="45">
        <v>46053</v>
      </c>
      <c r="B2385" t="s">
        <v>381</v>
      </c>
      <c r="C2385" t="s">
        <v>42</v>
      </c>
      <c r="D2385" t="s">
        <v>58</v>
      </c>
      <c r="E2385" t="s">
        <v>58</v>
      </c>
      <c r="F2385" t="s">
        <v>392</v>
      </c>
      <c r="G2385">
        <v>999</v>
      </c>
      <c r="H2385" t="s">
        <v>27</v>
      </c>
      <c r="I2385" t="s">
        <v>475</v>
      </c>
      <c r="J2385" t="s">
        <v>476</v>
      </c>
      <c r="K2385" t="s">
        <v>477</v>
      </c>
      <c r="L2385" t="s">
        <v>478</v>
      </c>
      <c r="M2385" t="s">
        <v>479</v>
      </c>
    </row>
    <row r="2386" spans="1:13" hidden="1" x14ac:dyDescent="0.35">
      <c r="A2386" s="45">
        <v>46053</v>
      </c>
      <c r="B2386" t="s">
        <v>381</v>
      </c>
      <c r="C2386" t="s">
        <v>18</v>
      </c>
      <c r="D2386" t="s">
        <v>58</v>
      </c>
      <c r="E2386" t="s">
        <v>58</v>
      </c>
      <c r="F2386" t="s">
        <v>392</v>
      </c>
      <c r="G2386">
        <v>999</v>
      </c>
      <c r="H2386" t="s">
        <v>27</v>
      </c>
      <c r="I2386" t="s">
        <v>480</v>
      </c>
      <c r="J2386" t="s">
        <v>481</v>
      </c>
      <c r="K2386" t="s">
        <v>482</v>
      </c>
      <c r="L2386" t="s">
        <v>483</v>
      </c>
      <c r="M2386" t="s">
        <v>484</v>
      </c>
    </row>
    <row r="2387" spans="1:13" hidden="1" x14ac:dyDescent="0.35">
      <c r="A2387" s="45">
        <v>46053</v>
      </c>
      <c r="B2387" t="s">
        <v>381</v>
      </c>
      <c r="C2387" t="s">
        <v>48</v>
      </c>
      <c r="D2387" t="s">
        <v>58</v>
      </c>
      <c r="E2387" t="s">
        <v>58</v>
      </c>
      <c r="F2387" t="s">
        <v>392</v>
      </c>
      <c r="G2387">
        <v>999</v>
      </c>
      <c r="H2387" t="s">
        <v>27</v>
      </c>
      <c r="I2387" t="s">
        <v>485</v>
      </c>
      <c r="J2387" t="s">
        <v>486</v>
      </c>
      <c r="K2387" t="s">
        <v>487</v>
      </c>
      <c r="L2387" t="s">
        <v>488</v>
      </c>
      <c r="M2387" t="s">
        <v>473</v>
      </c>
    </row>
    <row r="2388" spans="1:13" hidden="1" x14ac:dyDescent="0.35">
      <c r="A2388" s="45">
        <v>46053</v>
      </c>
      <c r="B2388" t="s">
        <v>381</v>
      </c>
      <c r="C2388" t="s">
        <v>46</v>
      </c>
      <c r="D2388" t="s">
        <v>58</v>
      </c>
      <c r="E2388" t="s">
        <v>58</v>
      </c>
      <c r="F2388" t="s">
        <v>35</v>
      </c>
      <c r="G2388">
        <v>801</v>
      </c>
      <c r="H2388">
        <v>0</v>
      </c>
      <c r="I2388" s="38" t="s">
        <v>596</v>
      </c>
      <c r="J2388" s="38" t="s">
        <v>643</v>
      </c>
      <c r="K2388" t="s">
        <v>422</v>
      </c>
      <c r="L2388" t="s">
        <v>422</v>
      </c>
      <c r="M2388" t="s">
        <v>422</v>
      </c>
    </row>
    <row r="2389" spans="1:13" hidden="1" x14ac:dyDescent="0.35">
      <c r="A2389" s="45">
        <v>46053</v>
      </c>
      <c r="B2389" t="s">
        <v>381</v>
      </c>
      <c r="C2389" t="s">
        <v>47</v>
      </c>
      <c r="D2389" t="s">
        <v>58</v>
      </c>
      <c r="E2389" t="s">
        <v>58</v>
      </c>
      <c r="F2389" t="s">
        <v>35</v>
      </c>
      <c r="G2389">
        <v>801</v>
      </c>
      <c r="H2389">
        <v>0</v>
      </c>
      <c r="I2389" s="38" t="s">
        <v>422</v>
      </c>
      <c r="J2389" s="38" t="s">
        <v>422</v>
      </c>
      <c r="K2389" t="s">
        <v>444</v>
      </c>
      <c r="L2389" s="38" t="s">
        <v>444</v>
      </c>
      <c r="M2389" t="s">
        <v>444</v>
      </c>
    </row>
    <row r="2390" spans="1:13" hidden="1" x14ac:dyDescent="0.35">
      <c r="A2390" s="45">
        <v>46053</v>
      </c>
      <c r="B2390" t="s">
        <v>381</v>
      </c>
      <c r="C2390" t="s">
        <v>402</v>
      </c>
      <c r="D2390" t="s">
        <v>58</v>
      </c>
      <c r="E2390" t="s">
        <v>58</v>
      </c>
      <c r="F2390" t="s">
        <v>35</v>
      </c>
      <c r="G2390">
        <v>801</v>
      </c>
      <c r="H2390">
        <v>0</v>
      </c>
      <c r="I2390" s="38" t="s">
        <v>444</v>
      </c>
      <c r="J2390" t="s">
        <v>444</v>
      </c>
      <c r="K2390" t="s">
        <v>444</v>
      </c>
      <c r="L2390" t="s">
        <v>444</v>
      </c>
      <c r="M2390" t="s">
        <v>444</v>
      </c>
    </row>
    <row r="2391" spans="1:13" hidden="1" x14ac:dyDescent="0.35">
      <c r="A2391" s="45">
        <v>46053</v>
      </c>
      <c r="B2391" t="s">
        <v>381</v>
      </c>
      <c r="C2391" t="s">
        <v>26</v>
      </c>
      <c r="D2391" t="s">
        <v>58</v>
      </c>
      <c r="E2391" t="s">
        <v>58</v>
      </c>
      <c r="F2391" t="s">
        <v>35</v>
      </c>
      <c r="G2391">
        <v>801</v>
      </c>
      <c r="H2391">
        <v>0</v>
      </c>
      <c r="I2391" s="38" t="s">
        <v>444</v>
      </c>
      <c r="J2391" s="38" t="s">
        <v>444</v>
      </c>
      <c r="K2391" t="s">
        <v>444</v>
      </c>
      <c r="L2391" t="s">
        <v>444</v>
      </c>
      <c r="M2391" t="s">
        <v>444</v>
      </c>
    </row>
    <row r="2392" spans="1:13" hidden="1" x14ac:dyDescent="0.35">
      <c r="A2392" s="45">
        <v>46053</v>
      </c>
      <c r="B2392" t="s">
        <v>381</v>
      </c>
      <c r="C2392" t="s">
        <v>42</v>
      </c>
      <c r="D2392" t="s">
        <v>58</v>
      </c>
      <c r="E2392" t="s">
        <v>58</v>
      </c>
      <c r="F2392" t="s">
        <v>35</v>
      </c>
      <c r="G2392">
        <v>801</v>
      </c>
      <c r="H2392">
        <v>0</v>
      </c>
      <c r="I2392" t="s">
        <v>422</v>
      </c>
      <c r="J2392" t="s">
        <v>422</v>
      </c>
      <c r="K2392" t="s">
        <v>444</v>
      </c>
      <c r="L2392" t="s">
        <v>422</v>
      </c>
      <c r="M2392" t="s">
        <v>444</v>
      </c>
    </row>
    <row r="2393" spans="1:13" hidden="1" x14ac:dyDescent="0.35">
      <c r="A2393" s="45">
        <v>46053</v>
      </c>
      <c r="B2393" t="s">
        <v>381</v>
      </c>
      <c r="C2393" t="s">
        <v>18</v>
      </c>
      <c r="D2393" t="s">
        <v>58</v>
      </c>
      <c r="E2393" t="s">
        <v>58</v>
      </c>
      <c r="F2393" t="s">
        <v>35</v>
      </c>
      <c r="G2393">
        <v>801</v>
      </c>
      <c r="H2393">
        <v>0</v>
      </c>
      <c r="I2393" t="s">
        <v>814</v>
      </c>
      <c r="J2393" t="s">
        <v>643</v>
      </c>
      <c r="K2393" t="s">
        <v>422</v>
      </c>
      <c r="L2393" t="s">
        <v>422</v>
      </c>
      <c r="M2393" t="s">
        <v>422</v>
      </c>
    </row>
    <row r="2394" spans="1:13" hidden="1" x14ac:dyDescent="0.35">
      <c r="A2394" s="45">
        <v>46053</v>
      </c>
      <c r="B2394" t="s">
        <v>381</v>
      </c>
      <c r="C2394" t="s">
        <v>48</v>
      </c>
      <c r="D2394" t="s">
        <v>58</v>
      </c>
      <c r="E2394" t="s">
        <v>58</v>
      </c>
      <c r="F2394" t="s">
        <v>35</v>
      </c>
      <c r="G2394">
        <v>801</v>
      </c>
      <c r="H2394">
        <v>0</v>
      </c>
      <c r="I2394" t="s">
        <v>444</v>
      </c>
      <c r="J2394" t="s">
        <v>444</v>
      </c>
      <c r="K2394" t="s">
        <v>444</v>
      </c>
      <c r="L2394" t="s">
        <v>444</v>
      </c>
      <c r="M2394" t="s">
        <v>444</v>
      </c>
    </row>
    <row r="2395" spans="1:13" hidden="1" x14ac:dyDescent="0.35">
      <c r="A2395" s="45">
        <v>46053</v>
      </c>
      <c r="B2395" t="s">
        <v>381</v>
      </c>
      <c r="C2395" t="s">
        <v>46</v>
      </c>
      <c r="D2395" t="s">
        <v>58</v>
      </c>
      <c r="E2395" t="s">
        <v>58</v>
      </c>
      <c r="F2395" t="s">
        <v>35</v>
      </c>
      <c r="G2395">
        <v>802</v>
      </c>
      <c r="H2395">
        <v>1</v>
      </c>
      <c r="I2395" t="s">
        <v>1399</v>
      </c>
      <c r="J2395" t="s">
        <v>1066</v>
      </c>
      <c r="K2395" t="s">
        <v>766</v>
      </c>
      <c r="L2395" t="s">
        <v>1349</v>
      </c>
      <c r="M2395" t="s">
        <v>1075</v>
      </c>
    </row>
    <row r="2396" spans="1:13" hidden="1" x14ac:dyDescent="0.35">
      <c r="A2396" s="45">
        <v>46053</v>
      </c>
      <c r="B2396" t="s">
        <v>381</v>
      </c>
      <c r="C2396" t="s">
        <v>47</v>
      </c>
      <c r="D2396" t="s">
        <v>58</v>
      </c>
      <c r="E2396" t="s">
        <v>58</v>
      </c>
      <c r="F2396" t="s">
        <v>35</v>
      </c>
      <c r="G2396">
        <v>802</v>
      </c>
      <c r="H2396">
        <v>1</v>
      </c>
      <c r="I2396" s="38" t="s">
        <v>1391</v>
      </c>
      <c r="J2396" s="38" t="s">
        <v>1536</v>
      </c>
      <c r="K2396" t="s">
        <v>422</v>
      </c>
      <c r="L2396" t="s">
        <v>947</v>
      </c>
      <c r="M2396" t="s">
        <v>422</v>
      </c>
    </row>
    <row r="2397" spans="1:13" hidden="1" x14ac:dyDescent="0.35">
      <c r="A2397" s="45">
        <v>46053</v>
      </c>
      <c r="B2397" t="s">
        <v>381</v>
      </c>
      <c r="C2397" t="s">
        <v>402</v>
      </c>
      <c r="D2397" t="s">
        <v>58</v>
      </c>
      <c r="E2397" t="s">
        <v>58</v>
      </c>
      <c r="F2397" t="s">
        <v>35</v>
      </c>
      <c r="G2397">
        <v>802</v>
      </c>
      <c r="H2397">
        <v>1</v>
      </c>
      <c r="I2397" t="s">
        <v>422</v>
      </c>
      <c r="J2397" t="s">
        <v>422</v>
      </c>
      <c r="K2397" t="s">
        <v>422</v>
      </c>
      <c r="L2397" t="s">
        <v>422</v>
      </c>
      <c r="M2397" t="s">
        <v>444</v>
      </c>
    </row>
    <row r="2398" spans="1:13" hidden="1" x14ac:dyDescent="0.35">
      <c r="A2398" s="45">
        <v>46053</v>
      </c>
      <c r="B2398" t="s">
        <v>381</v>
      </c>
      <c r="C2398" t="s">
        <v>26</v>
      </c>
      <c r="D2398" t="s">
        <v>58</v>
      </c>
      <c r="E2398" t="s">
        <v>58</v>
      </c>
      <c r="F2398" t="s">
        <v>35</v>
      </c>
      <c r="G2398">
        <v>802</v>
      </c>
      <c r="H2398">
        <v>1</v>
      </c>
      <c r="I2398" t="s">
        <v>767</v>
      </c>
      <c r="J2398" t="s">
        <v>636</v>
      </c>
      <c r="K2398" t="s">
        <v>444</v>
      </c>
      <c r="L2398" t="s">
        <v>422</v>
      </c>
      <c r="M2398" t="s">
        <v>422</v>
      </c>
    </row>
    <row r="2399" spans="1:13" hidden="1" x14ac:dyDescent="0.35">
      <c r="A2399" s="45">
        <v>46053</v>
      </c>
      <c r="B2399" t="s">
        <v>381</v>
      </c>
      <c r="C2399" t="s">
        <v>42</v>
      </c>
      <c r="D2399" t="s">
        <v>58</v>
      </c>
      <c r="E2399" t="s">
        <v>58</v>
      </c>
      <c r="F2399" t="s">
        <v>35</v>
      </c>
      <c r="G2399">
        <v>802</v>
      </c>
      <c r="H2399">
        <v>1</v>
      </c>
      <c r="I2399" t="s">
        <v>865</v>
      </c>
      <c r="J2399" t="s">
        <v>1537</v>
      </c>
      <c r="K2399" t="s">
        <v>704</v>
      </c>
      <c r="L2399" t="s">
        <v>1372</v>
      </c>
      <c r="M2399" t="s">
        <v>422</v>
      </c>
    </row>
    <row r="2400" spans="1:13" hidden="1" x14ac:dyDescent="0.35">
      <c r="A2400" s="45">
        <v>46053</v>
      </c>
      <c r="B2400" t="s">
        <v>381</v>
      </c>
      <c r="C2400" t="s">
        <v>18</v>
      </c>
      <c r="D2400" t="s">
        <v>58</v>
      </c>
      <c r="E2400" t="s">
        <v>58</v>
      </c>
      <c r="F2400" t="s">
        <v>35</v>
      </c>
      <c r="G2400">
        <v>802</v>
      </c>
      <c r="H2400">
        <v>1</v>
      </c>
      <c r="I2400" t="s">
        <v>1538</v>
      </c>
      <c r="J2400" t="s">
        <v>1403</v>
      </c>
      <c r="K2400" t="s">
        <v>1539</v>
      </c>
      <c r="L2400" t="s">
        <v>1349</v>
      </c>
      <c r="M2400" t="s">
        <v>1540</v>
      </c>
    </row>
    <row r="2401" spans="1:13" hidden="1" x14ac:dyDescent="0.35">
      <c r="A2401" s="45">
        <v>46053</v>
      </c>
      <c r="B2401" t="s">
        <v>381</v>
      </c>
      <c r="C2401" t="s">
        <v>48</v>
      </c>
      <c r="D2401" t="s">
        <v>58</v>
      </c>
      <c r="E2401" t="s">
        <v>58</v>
      </c>
      <c r="F2401" t="s">
        <v>35</v>
      </c>
      <c r="G2401">
        <v>802</v>
      </c>
      <c r="H2401">
        <v>1</v>
      </c>
      <c r="I2401" t="s">
        <v>1354</v>
      </c>
      <c r="J2401" t="s">
        <v>1349</v>
      </c>
      <c r="K2401" t="s">
        <v>422</v>
      </c>
      <c r="L2401" t="s">
        <v>1025</v>
      </c>
      <c r="M2401" t="s">
        <v>422</v>
      </c>
    </row>
    <row r="2402" spans="1:13" hidden="1" x14ac:dyDescent="0.35">
      <c r="A2402" s="45">
        <v>46053</v>
      </c>
      <c r="B2402" t="s">
        <v>381</v>
      </c>
      <c r="C2402" t="s">
        <v>46</v>
      </c>
      <c r="D2402" t="s">
        <v>58</v>
      </c>
      <c r="E2402" t="s">
        <v>58</v>
      </c>
      <c r="F2402" t="s">
        <v>35</v>
      </c>
      <c r="G2402">
        <v>803</v>
      </c>
      <c r="H2402">
        <v>2</v>
      </c>
      <c r="I2402" t="s">
        <v>1310</v>
      </c>
      <c r="J2402" t="s">
        <v>837</v>
      </c>
      <c r="K2402" t="s">
        <v>1141</v>
      </c>
      <c r="L2402" t="s">
        <v>1347</v>
      </c>
      <c r="M2402" t="s">
        <v>1541</v>
      </c>
    </row>
    <row r="2403" spans="1:13" hidden="1" x14ac:dyDescent="0.35">
      <c r="A2403" s="45">
        <v>46053</v>
      </c>
      <c r="B2403" t="s">
        <v>381</v>
      </c>
      <c r="C2403" t="s">
        <v>47</v>
      </c>
      <c r="D2403" t="s">
        <v>58</v>
      </c>
      <c r="E2403" t="s">
        <v>58</v>
      </c>
      <c r="F2403" t="s">
        <v>35</v>
      </c>
      <c r="G2403">
        <v>803</v>
      </c>
      <c r="H2403">
        <v>2</v>
      </c>
      <c r="I2403" t="s">
        <v>1542</v>
      </c>
      <c r="J2403" t="s">
        <v>925</v>
      </c>
      <c r="K2403" t="s">
        <v>444</v>
      </c>
      <c r="L2403" t="s">
        <v>422</v>
      </c>
      <c r="M2403" t="s">
        <v>444</v>
      </c>
    </row>
    <row r="2404" spans="1:13" hidden="1" x14ac:dyDescent="0.35">
      <c r="A2404" s="45">
        <v>46053</v>
      </c>
      <c r="B2404" t="s">
        <v>381</v>
      </c>
      <c r="C2404" t="s">
        <v>402</v>
      </c>
      <c r="D2404" t="s">
        <v>58</v>
      </c>
      <c r="E2404" t="s">
        <v>58</v>
      </c>
      <c r="F2404" t="s">
        <v>35</v>
      </c>
      <c r="G2404">
        <v>803</v>
      </c>
      <c r="H2404">
        <v>2</v>
      </c>
      <c r="I2404" t="s">
        <v>1334</v>
      </c>
      <c r="J2404" t="s">
        <v>573</v>
      </c>
      <c r="K2404" t="s">
        <v>422</v>
      </c>
      <c r="L2404" t="s">
        <v>422</v>
      </c>
      <c r="M2404" t="s">
        <v>444</v>
      </c>
    </row>
    <row r="2405" spans="1:13" hidden="1" x14ac:dyDescent="0.35">
      <c r="A2405" s="45">
        <v>46053</v>
      </c>
      <c r="B2405" t="s">
        <v>381</v>
      </c>
      <c r="C2405" t="s">
        <v>26</v>
      </c>
      <c r="D2405" t="s">
        <v>58</v>
      </c>
      <c r="E2405" t="s">
        <v>58</v>
      </c>
      <c r="F2405" t="s">
        <v>35</v>
      </c>
      <c r="G2405">
        <v>803</v>
      </c>
      <c r="H2405">
        <v>2</v>
      </c>
      <c r="I2405" t="s">
        <v>422</v>
      </c>
      <c r="J2405" t="s">
        <v>422</v>
      </c>
      <c r="K2405" t="s">
        <v>422</v>
      </c>
      <c r="L2405" t="s">
        <v>422</v>
      </c>
      <c r="M2405" t="s">
        <v>422</v>
      </c>
    </row>
    <row r="2406" spans="1:13" hidden="1" x14ac:dyDescent="0.35">
      <c r="A2406" s="45">
        <v>46053</v>
      </c>
      <c r="B2406" t="s">
        <v>381</v>
      </c>
      <c r="C2406" t="s">
        <v>42</v>
      </c>
      <c r="D2406" t="s">
        <v>58</v>
      </c>
      <c r="E2406" t="s">
        <v>58</v>
      </c>
      <c r="F2406" t="s">
        <v>35</v>
      </c>
      <c r="G2406">
        <v>803</v>
      </c>
      <c r="H2406">
        <v>2</v>
      </c>
      <c r="I2406" t="s">
        <v>1467</v>
      </c>
      <c r="J2406" t="s">
        <v>862</v>
      </c>
      <c r="K2406" t="s">
        <v>422</v>
      </c>
      <c r="L2406" t="s">
        <v>558</v>
      </c>
      <c r="M2406" t="s">
        <v>422</v>
      </c>
    </row>
    <row r="2407" spans="1:13" hidden="1" x14ac:dyDescent="0.35">
      <c r="A2407" s="45">
        <v>46053</v>
      </c>
      <c r="B2407" t="s">
        <v>381</v>
      </c>
      <c r="C2407" t="s">
        <v>18</v>
      </c>
      <c r="D2407" t="s">
        <v>58</v>
      </c>
      <c r="E2407" t="s">
        <v>58</v>
      </c>
      <c r="F2407" t="s">
        <v>35</v>
      </c>
      <c r="G2407">
        <v>803</v>
      </c>
      <c r="H2407">
        <v>2</v>
      </c>
      <c r="I2407" t="s">
        <v>929</v>
      </c>
      <c r="J2407" t="s">
        <v>1073</v>
      </c>
      <c r="K2407" t="s">
        <v>1134</v>
      </c>
      <c r="L2407" t="s">
        <v>751</v>
      </c>
      <c r="M2407" t="s">
        <v>1543</v>
      </c>
    </row>
    <row r="2408" spans="1:13" hidden="1" x14ac:dyDescent="0.35">
      <c r="A2408" s="45">
        <v>46053</v>
      </c>
      <c r="B2408" t="s">
        <v>381</v>
      </c>
      <c r="C2408" t="s">
        <v>48</v>
      </c>
      <c r="D2408" t="s">
        <v>58</v>
      </c>
      <c r="E2408" t="s">
        <v>58</v>
      </c>
      <c r="F2408" t="s">
        <v>35</v>
      </c>
      <c r="G2408">
        <v>803</v>
      </c>
      <c r="H2408">
        <v>2</v>
      </c>
      <c r="I2408" t="s">
        <v>1544</v>
      </c>
      <c r="J2408" t="s">
        <v>1124</v>
      </c>
      <c r="K2408" t="s">
        <v>422</v>
      </c>
      <c r="L2408" t="s">
        <v>1212</v>
      </c>
      <c r="M2408" t="s">
        <v>422</v>
      </c>
    </row>
    <row r="2409" spans="1:13" hidden="1" x14ac:dyDescent="0.35">
      <c r="A2409" s="45">
        <v>46053</v>
      </c>
      <c r="B2409" t="s">
        <v>381</v>
      </c>
      <c r="C2409" t="s">
        <v>46</v>
      </c>
      <c r="D2409" t="s">
        <v>58</v>
      </c>
      <c r="E2409" t="s">
        <v>58</v>
      </c>
      <c r="F2409" t="s">
        <v>35</v>
      </c>
      <c r="G2409">
        <v>804</v>
      </c>
      <c r="H2409">
        <v>3</v>
      </c>
      <c r="I2409" t="s">
        <v>932</v>
      </c>
      <c r="J2409" t="s">
        <v>881</v>
      </c>
      <c r="K2409" t="s">
        <v>920</v>
      </c>
      <c r="L2409" t="s">
        <v>857</v>
      </c>
      <c r="M2409" t="s">
        <v>422</v>
      </c>
    </row>
    <row r="2410" spans="1:13" hidden="1" x14ac:dyDescent="0.35">
      <c r="A2410" s="45">
        <v>46053</v>
      </c>
      <c r="B2410" t="s">
        <v>381</v>
      </c>
      <c r="C2410" t="s">
        <v>47</v>
      </c>
      <c r="D2410" t="s">
        <v>58</v>
      </c>
      <c r="E2410" t="s">
        <v>58</v>
      </c>
      <c r="F2410" t="s">
        <v>35</v>
      </c>
      <c r="G2410">
        <v>804</v>
      </c>
      <c r="H2410">
        <v>3</v>
      </c>
      <c r="I2410" t="s">
        <v>644</v>
      </c>
      <c r="J2410" t="s">
        <v>422</v>
      </c>
      <c r="K2410" t="s">
        <v>422</v>
      </c>
      <c r="L2410" t="s">
        <v>422</v>
      </c>
      <c r="M2410" t="s">
        <v>444</v>
      </c>
    </row>
    <row r="2411" spans="1:13" hidden="1" x14ac:dyDescent="0.35">
      <c r="A2411" s="45">
        <v>46053</v>
      </c>
      <c r="B2411" t="s">
        <v>381</v>
      </c>
      <c r="C2411" t="s">
        <v>402</v>
      </c>
      <c r="D2411" t="s">
        <v>58</v>
      </c>
      <c r="E2411" t="s">
        <v>58</v>
      </c>
      <c r="F2411" t="s">
        <v>35</v>
      </c>
      <c r="G2411">
        <v>804</v>
      </c>
      <c r="H2411">
        <v>3</v>
      </c>
      <c r="I2411" t="s">
        <v>1243</v>
      </c>
      <c r="J2411" t="s">
        <v>422</v>
      </c>
      <c r="K2411" t="s">
        <v>444</v>
      </c>
      <c r="L2411" t="s">
        <v>422</v>
      </c>
      <c r="M2411" t="s">
        <v>444</v>
      </c>
    </row>
    <row r="2412" spans="1:13" hidden="1" x14ac:dyDescent="0.35">
      <c r="A2412" s="45">
        <v>46053</v>
      </c>
      <c r="B2412" t="s">
        <v>381</v>
      </c>
      <c r="C2412" t="s">
        <v>26</v>
      </c>
      <c r="D2412" t="s">
        <v>58</v>
      </c>
      <c r="E2412" t="s">
        <v>58</v>
      </c>
      <c r="F2412" t="s">
        <v>35</v>
      </c>
      <c r="G2412">
        <v>804</v>
      </c>
      <c r="H2412">
        <v>3</v>
      </c>
      <c r="I2412" s="38" t="s">
        <v>422</v>
      </c>
      <c r="J2412" s="38" t="s">
        <v>422</v>
      </c>
      <c r="K2412" t="s">
        <v>422</v>
      </c>
      <c r="L2412" t="s">
        <v>422</v>
      </c>
      <c r="M2412" s="38" t="s">
        <v>444</v>
      </c>
    </row>
    <row r="2413" spans="1:13" hidden="1" x14ac:dyDescent="0.35">
      <c r="A2413" s="45">
        <v>46053</v>
      </c>
      <c r="B2413" t="s">
        <v>381</v>
      </c>
      <c r="C2413" t="s">
        <v>42</v>
      </c>
      <c r="D2413" t="s">
        <v>58</v>
      </c>
      <c r="E2413" t="s">
        <v>58</v>
      </c>
      <c r="F2413" t="s">
        <v>35</v>
      </c>
      <c r="G2413">
        <v>804</v>
      </c>
      <c r="H2413">
        <v>3</v>
      </c>
      <c r="I2413" t="s">
        <v>727</v>
      </c>
      <c r="J2413" t="s">
        <v>639</v>
      </c>
      <c r="K2413" t="s">
        <v>444</v>
      </c>
      <c r="L2413" t="s">
        <v>897</v>
      </c>
      <c r="M2413" t="s">
        <v>444</v>
      </c>
    </row>
    <row r="2414" spans="1:13" hidden="1" x14ac:dyDescent="0.35">
      <c r="A2414" s="45">
        <v>46053</v>
      </c>
      <c r="B2414" t="s">
        <v>381</v>
      </c>
      <c r="C2414" t="s">
        <v>18</v>
      </c>
      <c r="D2414" t="s">
        <v>58</v>
      </c>
      <c r="E2414" t="s">
        <v>58</v>
      </c>
      <c r="F2414" t="s">
        <v>35</v>
      </c>
      <c r="G2414">
        <v>804</v>
      </c>
      <c r="H2414">
        <v>3</v>
      </c>
      <c r="I2414" t="s">
        <v>1094</v>
      </c>
      <c r="J2414" t="s">
        <v>977</v>
      </c>
      <c r="K2414" t="s">
        <v>1371</v>
      </c>
      <c r="L2414" t="s">
        <v>877</v>
      </c>
      <c r="M2414" t="s">
        <v>422</v>
      </c>
    </row>
    <row r="2415" spans="1:13" hidden="1" x14ac:dyDescent="0.35">
      <c r="A2415" s="45">
        <v>46053</v>
      </c>
      <c r="B2415" t="s">
        <v>381</v>
      </c>
      <c r="C2415" t="s">
        <v>48</v>
      </c>
      <c r="D2415" t="s">
        <v>58</v>
      </c>
      <c r="E2415" t="s">
        <v>58</v>
      </c>
      <c r="F2415" t="s">
        <v>35</v>
      </c>
      <c r="G2415">
        <v>804</v>
      </c>
      <c r="H2415">
        <v>3</v>
      </c>
      <c r="I2415" t="s">
        <v>628</v>
      </c>
      <c r="J2415" t="s">
        <v>881</v>
      </c>
      <c r="K2415" t="s">
        <v>444</v>
      </c>
      <c r="L2415" t="s">
        <v>422</v>
      </c>
      <c r="M2415" t="s">
        <v>444</v>
      </c>
    </row>
    <row r="2416" spans="1:13" hidden="1" x14ac:dyDescent="0.35">
      <c r="A2416" s="45">
        <v>46053</v>
      </c>
      <c r="B2416" t="s">
        <v>381</v>
      </c>
      <c r="C2416" t="s">
        <v>46</v>
      </c>
      <c r="D2416" t="s">
        <v>58</v>
      </c>
      <c r="E2416" t="s">
        <v>58</v>
      </c>
      <c r="F2416" t="s">
        <v>35</v>
      </c>
      <c r="G2416">
        <v>805</v>
      </c>
      <c r="H2416">
        <v>4</v>
      </c>
      <c r="I2416" t="s">
        <v>597</v>
      </c>
      <c r="J2416" t="s">
        <v>568</v>
      </c>
      <c r="K2416" t="s">
        <v>566</v>
      </c>
      <c r="L2416" t="s">
        <v>970</v>
      </c>
      <c r="M2416" t="s">
        <v>422</v>
      </c>
    </row>
    <row r="2417" spans="1:13" hidden="1" x14ac:dyDescent="0.35">
      <c r="A2417" s="45">
        <v>46053</v>
      </c>
      <c r="B2417" t="s">
        <v>381</v>
      </c>
      <c r="C2417" t="s">
        <v>47</v>
      </c>
      <c r="D2417" t="s">
        <v>58</v>
      </c>
      <c r="E2417" t="s">
        <v>58</v>
      </c>
      <c r="F2417" t="s">
        <v>35</v>
      </c>
      <c r="G2417">
        <v>805</v>
      </c>
      <c r="H2417">
        <v>4</v>
      </c>
      <c r="I2417" s="38" t="s">
        <v>422</v>
      </c>
      <c r="J2417" s="38" t="s">
        <v>422</v>
      </c>
      <c r="K2417" t="s">
        <v>444</v>
      </c>
      <c r="L2417" t="s">
        <v>444</v>
      </c>
      <c r="M2417" s="38" t="s">
        <v>444</v>
      </c>
    </row>
    <row r="2418" spans="1:13" hidden="1" x14ac:dyDescent="0.35">
      <c r="A2418" s="45">
        <v>46053</v>
      </c>
      <c r="B2418" t="s">
        <v>381</v>
      </c>
      <c r="C2418" t="s">
        <v>402</v>
      </c>
      <c r="D2418" t="s">
        <v>58</v>
      </c>
      <c r="E2418" t="s">
        <v>58</v>
      </c>
      <c r="F2418" t="s">
        <v>35</v>
      </c>
      <c r="G2418">
        <v>805</v>
      </c>
      <c r="H2418">
        <v>4</v>
      </c>
      <c r="I2418" t="s">
        <v>422</v>
      </c>
      <c r="J2418" t="s">
        <v>444</v>
      </c>
      <c r="K2418" t="s">
        <v>422</v>
      </c>
      <c r="L2418" t="s">
        <v>444</v>
      </c>
      <c r="M2418" t="s">
        <v>444</v>
      </c>
    </row>
    <row r="2419" spans="1:13" hidden="1" x14ac:dyDescent="0.35">
      <c r="A2419" s="45">
        <v>46053</v>
      </c>
      <c r="B2419" t="s">
        <v>381</v>
      </c>
      <c r="C2419" t="s">
        <v>26</v>
      </c>
      <c r="D2419" t="s">
        <v>58</v>
      </c>
      <c r="E2419" t="s">
        <v>58</v>
      </c>
      <c r="F2419" t="s">
        <v>35</v>
      </c>
      <c r="G2419">
        <v>805</v>
      </c>
      <c r="H2419">
        <v>4</v>
      </c>
      <c r="I2419" t="s">
        <v>444</v>
      </c>
      <c r="J2419" t="s">
        <v>444</v>
      </c>
      <c r="K2419" t="s">
        <v>444</v>
      </c>
      <c r="L2419" t="s">
        <v>444</v>
      </c>
      <c r="M2419" t="s">
        <v>444</v>
      </c>
    </row>
    <row r="2420" spans="1:13" hidden="1" x14ac:dyDescent="0.35">
      <c r="A2420" s="45">
        <v>46053</v>
      </c>
      <c r="B2420" t="s">
        <v>381</v>
      </c>
      <c r="C2420" t="s">
        <v>42</v>
      </c>
      <c r="D2420" t="s">
        <v>58</v>
      </c>
      <c r="E2420" t="s">
        <v>58</v>
      </c>
      <c r="F2420" t="s">
        <v>35</v>
      </c>
      <c r="G2420">
        <v>805</v>
      </c>
      <c r="H2420">
        <v>4</v>
      </c>
      <c r="I2420" t="s">
        <v>571</v>
      </c>
      <c r="J2420" t="s">
        <v>813</v>
      </c>
      <c r="K2420" t="s">
        <v>444</v>
      </c>
      <c r="L2420" t="s">
        <v>422</v>
      </c>
      <c r="M2420" t="s">
        <v>444</v>
      </c>
    </row>
    <row r="2421" spans="1:13" hidden="1" x14ac:dyDescent="0.35">
      <c r="A2421" s="45">
        <v>46053</v>
      </c>
      <c r="B2421" t="s">
        <v>381</v>
      </c>
      <c r="C2421" t="s">
        <v>18</v>
      </c>
      <c r="D2421" t="s">
        <v>58</v>
      </c>
      <c r="E2421" t="s">
        <v>58</v>
      </c>
      <c r="F2421" t="s">
        <v>35</v>
      </c>
      <c r="G2421">
        <v>805</v>
      </c>
      <c r="H2421">
        <v>4</v>
      </c>
      <c r="I2421" t="s">
        <v>568</v>
      </c>
      <c r="J2421" t="s">
        <v>619</v>
      </c>
      <c r="K2421" t="s">
        <v>639</v>
      </c>
      <c r="L2421" t="s">
        <v>700</v>
      </c>
      <c r="M2421" t="s">
        <v>422</v>
      </c>
    </row>
    <row r="2422" spans="1:13" hidden="1" x14ac:dyDescent="0.35">
      <c r="A2422" s="45">
        <v>46053</v>
      </c>
      <c r="B2422" t="s">
        <v>381</v>
      </c>
      <c r="C2422" t="s">
        <v>48</v>
      </c>
      <c r="D2422" t="s">
        <v>58</v>
      </c>
      <c r="E2422" t="s">
        <v>58</v>
      </c>
      <c r="F2422" t="s">
        <v>35</v>
      </c>
      <c r="G2422">
        <v>805</v>
      </c>
      <c r="H2422">
        <v>4</v>
      </c>
      <c r="I2422" t="s">
        <v>447</v>
      </c>
      <c r="J2422" t="s">
        <v>422</v>
      </c>
      <c r="K2422" t="s">
        <v>444</v>
      </c>
      <c r="L2422" t="s">
        <v>422</v>
      </c>
      <c r="M2422" t="s">
        <v>444</v>
      </c>
    </row>
    <row r="2423" spans="1:13" hidden="1" x14ac:dyDescent="0.35">
      <c r="A2423" s="45">
        <v>46053</v>
      </c>
      <c r="B2423" t="s">
        <v>381</v>
      </c>
      <c r="C2423" t="s">
        <v>46</v>
      </c>
      <c r="D2423" t="s">
        <v>58</v>
      </c>
      <c r="E2423" t="s">
        <v>58</v>
      </c>
      <c r="F2423" t="s">
        <v>35</v>
      </c>
      <c r="G2423">
        <v>806</v>
      </c>
      <c r="H2423">
        <v>5</v>
      </c>
      <c r="I2423" t="s">
        <v>596</v>
      </c>
      <c r="J2423" t="s">
        <v>596</v>
      </c>
      <c r="K2423" t="s">
        <v>422</v>
      </c>
      <c r="L2423" t="s">
        <v>422</v>
      </c>
      <c r="M2423" t="s">
        <v>444</v>
      </c>
    </row>
    <row r="2424" spans="1:13" hidden="1" x14ac:dyDescent="0.35">
      <c r="A2424" s="45">
        <v>46053</v>
      </c>
      <c r="B2424" t="s">
        <v>381</v>
      </c>
      <c r="C2424" t="s">
        <v>47</v>
      </c>
      <c r="D2424" t="s">
        <v>58</v>
      </c>
      <c r="E2424" t="s">
        <v>58</v>
      </c>
      <c r="F2424" t="s">
        <v>35</v>
      </c>
      <c r="G2424">
        <v>806</v>
      </c>
      <c r="H2424">
        <v>5</v>
      </c>
      <c r="I2424" t="s">
        <v>444</v>
      </c>
      <c r="J2424" t="s">
        <v>444</v>
      </c>
      <c r="K2424" t="s">
        <v>444</v>
      </c>
      <c r="L2424" t="s">
        <v>444</v>
      </c>
      <c r="M2424" t="s">
        <v>444</v>
      </c>
    </row>
    <row r="2425" spans="1:13" hidden="1" x14ac:dyDescent="0.35">
      <c r="A2425" s="45">
        <v>46053</v>
      </c>
      <c r="B2425" t="s">
        <v>381</v>
      </c>
      <c r="C2425" t="s">
        <v>402</v>
      </c>
      <c r="D2425" t="s">
        <v>58</v>
      </c>
      <c r="E2425" t="s">
        <v>58</v>
      </c>
      <c r="F2425" t="s">
        <v>35</v>
      </c>
      <c r="G2425">
        <v>806</v>
      </c>
      <c r="H2425">
        <v>5</v>
      </c>
      <c r="I2425" t="s">
        <v>422</v>
      </c>
      <c r="J2425" t="s">
        <v>422</v>
      </c>
      <c r="K2425" t="s">
        <v>444</v>
      </c>
      <c r="L2425" t="s">
        <v>444</v>
      </c>
      <c r="M2425" t="s">
        <v>444</v>
      </c>
    </row>
    <row r="2426" spans="1:13" hidden="1" x14ac:dyDescent="0.35">
      <c r="A2426" s="45">
        <v>46053</v>
      </c>
      <c r="B2426" t="s">
        <v>381</v>
      </c>
      <c r="C2426" t="s">
        <v>26</v>
      </c>
      <c r="D2426" t="s">
        <v>58</v>
      </c>
      <c r="E2426" t="s">
        <v>58</v>
      </c>
      <c r="F2426" t="s">
        <v>35</v>
      </c>
      <c r="G2426">
        <v>806</v>
      </c>
      <c r="H2426">
        <v>5</v>
      </c>
      <c r="I2426" s="38" t="s">
        <v>444</v>
      </c>
      <c r="J2426" s="38" t="s">
        <v>444</v>
      </c>
      <c r="K2426" t="s">
        <v>444</v>
      </c>
      <c r="L2426" t="s">
        <v>444</v>
      </c>
      <c r="M2426" t="s">
        <v>444</v>
      </c>
    </row>
    <row r="2427" spans="1:13" hidden="1" x14ac:dyDescent="0.35">
      <c r="A2427" s="45">
        <v>46053</v>
      </c>
      <c r="B2427" t="s">
        <v>381</v>
      </c>
      <c r="C2427" t="s">
        <v>42</v>
      </c>
      <c r="D2427" t="s">
        <v>58</v>
      </c>
      <c r="E2427" t="s">
        <v>58</v>
      </c>
      <c r="F2427" t="s">
        <v>35</v>
      </c>
      <c r="G2427">
        <v>806</v>
      </c>
      <c r="H2427">
        <v>5</v>
      </c>
      <c r="I2427" t="s">
        <v>422</v>
      </c>
      <c r="J2427" t="s">
        <v>422</v>
      </c>
      <c r="K2427" t="s">
        <v>444</v>
      </c>
      <c r="L2427" t="s">
        <v>444</v>
      </c>
      <c r="M2427" t="s">
        <v>444</v>
      </c>
    </row>
    <row r="2428" spans="1:13" hidden="1" x14ac:dyDescent="0.35">
      <c r="A2428" s="45">
        <v>46053</v>
      </c>
      <c r="B2428" t="s">
        <v>381</v>
      </c>
      <c r="C2428" t="s">
        <v>18</v>
      </c>
      <c r="D2428" t="s">
        <v>58</v>
      </c>
      <c r="E2428" t="s">
        <v>58</v>
      </c>
      <c r="F2428" t="s">
        <v>35</v>
      </c>
      <c r="G2428">
        <v>806</v>
      </c>
      <c r="H2428">
        <v>5</v>
      </c>
      <c r="I2428" t="s">
        <v>814</v>
      </c>
      <c r="J2428" t="s">
        <v>814</v>
      </c>
      <c r="K2428" t="s">
        <v>422</v>
      </c>
      <c r="L2428" t="s">
        <v>422</v>
      </c>
      <c r="M2428" t="s">
        <v>444</v>
      </c>
    </row>
    <row r="2429" spans="1:13" hidden="1" x14ac:dyDescent="0.35">
      <c r="A2429" s="45">
        <v>46053</v>
      </c>
      <c r="B2429" t="s">
        <v>381</v>
      </c>
      <c r="C2429" t="s">
        <v>48</v>
      </c>
      <c r="D2429" t="s">
        <v>58</v>
      </c>
      <c r="E2429" t="s">
        <v>58</v>
      </c>
      <c r="F2429" t="s">
        <v>35</v>
      </c>
      <c r="G2429">
        <v>806</v>
      </c>
      <c r="H2429">
        <v>5</v>
      </c>
      <c r="I2429" t="s">
        <v>444</v>
      </c>
      <c r="J2429" t="s">
        <v>444</v>
      </c>
      <c r="K2429" t="s">
        <v>444</v>
      </c>
      <c r="L2429" t="s">
        <v>444</v>
      </c>
      <c r="M2429" t="s">
        <v>444</v>
      </c>
    </row>
    <row r="2430" spans="1:13" hidden="1" x14ac:dyDescent="0.35">
      <c r="A2430" s="45">
        <v>46053</v>
      </c>
      <c r="B2430" t="s">
        <v>381</v>
      </c>
      <c r="C2430" t="s">
        <v>46</v>
      </c>
      <c r="D2430" t="s">
        <v>58</v>
      </c>
      <c r="E2430" t="s">
        <v>58</v>
      </c>
      <c r="F2430" t="s">
        <v>35</v>
      </c>
      <c r="G2430">
        <v>807</v>
      </c>
      <c r="H2430">
        <v>6</v>
      </c>
      <c r="I2430" t="s">
        <v>814</v>
      </c>
      <c r="J2430" t="s">
        <v>814</v>
      </c>
      <c r="K2430" t="s">
        <v>422</v>
      </c>
      <c r="L2430" t="s">
        <v>422</v>
      </c>
      <c r="M2430" t="s">
        <v>444</v>
      </c>
    </row>
    <row r="2431" spans="1:13" hidden="1" x14ac:dyDescent="0.35">
      <c r="A2431" s="45">
        <v>46053</v>
      </c>
      <c r="B2431" t="s">
        <v>381</v>
      </c>
      <c r="C2431" t="s">
        <v>47</v>
      </c>
      <c r="D2431" t="s">
        <v>58</v>
      </c>
      <c r="E2431" t="s">
        <v>58</v>
      </c>
      <c r="F2431" t="s">
        <v>35</v>
      </c>
      <c r="G2431">
        <v>807</v>
      </c>
      <c r="H2431">
        <v>6</v>
      </c>
      <c r="I2431" s="38" t="s">
        <v>444</v>
      </c>
      <c r="J2431" s="37" t="s">
        <v>444</v>
      </c>
      <c r="K2431" s="37" t="s">
        <v>444</v>
      </c>
      <c r="L2431" t="s">
        <v>444</v>
      </c>
      <c r="M2431" t="s">
        <v>444</v>
      </c>
    </row>
    <row r="2432" spans="1:13" hidden="1" x14ac:dyDescent="0.35">
      <c r="A2432" s="45">
        <v>46053</v>
      </c>
      <c r="B2432" t="s">
        <v>381</v>
      </c>
      <c r="C2432" t="s">
        <v>402</v>
      </c>
      <c r="D2432" t="s">
        <v>58</v>
      </c>
      <c r="E2432" t="s">
        <v>58</v>
      </c>
      <c r="F2432" t="s">
        <v>35</v>
      </c>
      <c r="G2432">
        <v>807</v>
      </c>
      <c r="H2432">
        <v>6</v>
      </c>
      <c r="I2432" t="s">
        <v>444</v>
      </c>
      <c r="J2432" t="s">
        <v>444</v>
      </c>
      <c r="K2432" t="s">
        <v>444</v>
      </c>
      <c r="L2432" t="s">
        <v>444</v>
      </c>
      <c r="M2432" t="s">
        <v>444</v>
      </c>
    </row>
    <row r="2433" spans="1:13" hidden="1" x14ac:dyDescent="0.35">
      <c r="A2433" s="45">
        <v>46053</v>
      </c>
      <c r="B2433" t="s">
        <v>381</v>
      </c>
      <c r="C2433" t="s">
        <v>26</v>
      </c>
      <c r="D2433" t="s">
        <v>58</v>
      </c>
      <c r="E2433" t="s">
        <v>58</v>
      </c>
      <c r="F2433" t="s">
        <v>35</v>
      </c>
      <c r="G2433">
        <v>807</v>
      </c>
      <c r="H2433">
        <v>6</v>
      </c>
      <c r="I2433" s="37" t="s">
        <v>444</v>
      </c>
      <c r="J2433" s="37" t="s">
        <v>444</v>
      </c>
      <c r="K2433" s="38" t="s">
        <v>444</v>
      </c>
      <c r="L2433" s="38" t="s">
        <v>444</v>
      </c>
      <c r="M2433" s="38" t="s">
        <v>444</v>
      </c>
    </row>
    <row r="2434" spans="1:13" hidden="1" x14ac:dyDescent="0.35">
      <c r="A2434" s="45">
        <v>46053</v>
      </c>
      <c r="B2434" t="s">
        <v>381</v>
      </c>
      <c r="C2434" t="s">
        <v>42</v>
      </c>
      <c r="D2434" t="s">
        <v>58</v>
      </c>
      <c r="E2434" t="s">
        <v>58</v>
      </c>
      <c r="F2434" t="s">
        <v>35</v>
      </c>
      <c r="G2434">
        <v>807</v>
      </c>
      <c r="H2434">
        <v>6</v>
      </c>
      <c r="I2434" s="38" t="s">
        <v>422</v>
      </c>
      <c r="J2434" s="37" t="s">
        <v>444</v>
      </c>
      <c r="K2434" s="38" t="s">
        <v>444</v>
      </c>
      <c r="L2434" s="38" t="s">
        <v>422</v>
      </c>
      <c r="M2434" t="s">
        <v>444</v>
      </c>
    </row>
    <row r="2435" spans="1:13" hidden="1" x14ac:dyDescent="0.35">
      <c r="A2435" s="45">
        <v>46053</v>
      </c>
      <c r="B2435" t="s">
        <v>381</v>
      </c>
      <c r="C2435" t="s">
        <v>18</v>
      </c>
      <c r="D2435" t="s">
        <v>58</v>
      </c>
      <c r="E2435" t="s">
        <v>58</v>
      </c>
      <c r="F2435" t="s">
        <v>35</v>
      </c>
      <c r="G2435">
        <v>807</v>
      </c>
      <c r="H2435">
        <v>6</v>
      </c>
      <c r="I2435" s="38" t="s">
        <v>643</v>
      </c>
      <c r="J2435" s="38" t="s">
        <v>643</v>
      </c>
      <c r="K2435" t="s">
        <v>422</v>
      </c>
      <c r="L2435" t="s">
        <v>422</v>
      </c>
      <c r="M2435" t="s">
        <v>444</v>
      </c>
    </row>
    <row r="2436" spans="1:13" hidden="1" x14ac:dyDescent="0.35">
      <c r="A2436" s="45">
        <v>46053</v>
      </c>
      <c r="B2436" t="s">
        <v>381</v>
      </c>
      <c r="C2436" t="s">
        <v>48</v>
      </c>
      <c r="D2436" t="s">
        <v>58</v>
      </c>
      <c r="E2436" t="s">
        <v>58</v>
      </c>
      <c r="F2436" t="s">
        <v>35</v>
      </c>
      <c r="G2436">
        <v>807</v>
      </c>
      <c r="H2436">
        <v>6</v>
      </c>
      <c r="I2436" s="38" t="s">
        <v>422</v>
      </c>
      <c r="J2436" s="38" t="s">
        <v>422</v>
      </c>
      <c r="K2436" t="s">
        <v>444</v>
      </c>
      <c r="L2436" t="s">
        <v>444</v>
      </c>
      <c r="M2436" t="s">
        <v>444</v>
      </c>
    </row>
    <row r="2437" spans="1:13" hidden="1" x14ac:dyDescent="0.35">
      <c r="A2437" s="45">
        <v>46053</v>
      </c>
      <c r="B2437" t="s">
        <v>381</v>
      </c>
      <c r="C2437" t="s">
        <v>46</v>
      </c>
      <c r="D2437" t="s">
        <v>58</v>
      </c>
      <c r="E2437" t="s">
        <v>58</v>
      </c>
      <c r="F2437" t="s">
        <v>35</v>
      </c>
      <c r="G2437">
        <v>808</v>
      </c>
      <c r="H2437" t="s">
        <v>383</v>
      </c>
      <c r="I2437" s="38" t="s">
        <v>814</v>
      </c>
      <c r="J2437" s="37" t="s">
        <v>643</v>
      </c>
      <c r="K2437" s="37" t="s">
        <v>422</v>
      </c>
      <c r="L2437" s="37" t="s">
        <v>422</v>
      </c>
      <c r="M2437" s="37" t="s">
        <v>444</v>
      </c>
    </row>
    <row r="2438" spans="1:13" hidden="1" x14ac:dyDescent="0.35">
      <c r="A2438" s="45">
        <v>46053</v>
      </c>
      <c r="B2438" t="s">
        <v>381</v>
      </c>
      <c r="C2438" t="s">
        <v>47</v>
      </c>
      <c r="D2438" t="s">
        <v>58</v>
      </c>
      <c r="E2438" t="s">
        <v>58</v>
      </c>
      <c r="F2438" t="s">
        <v>35</v>
      </c>
      <c r="G2438">
        <v>808</v>
      </c>
      <c r="H2438" t="s">
        <v>383</v>
      </c>
      <c r="I2438" s="38" t="s">
        <v>444</v>
      </c>
      <c r="J2438" s="38" t="s">
        <v>444</v>
      </c>
      <c r="K2438" s="38" t="s">
        <v>444</v>
      </c>
      <c r="L2438" s="38" t="s">
        <v>444</v>
      </c>
      <c r="M2438" s="38" t="s">
        <v>444</v>
      </c>
    </row>
    <row r="2439" spans="1:13" hidden="1" x14ac:dyDescent="0.35">
      <c r="A2439" s="45">
        <v>46053</v>
      </c>
      <c r="B2439" t="s">
        <v>381</v>
      </c>
      <c r="C2439" t="s">
        <v>402</v>
      </c>
      <c r="D2439" t="s">
        <v>58</v>
      </c>
      <c r="E2439" t="s">
        <v>58</v>
      </c>
      <c r="F2439" t="s">
        <v>35</v>
      </c>
      <c r="G2439">
        <v>808</v>
      </c>
      <c r="H2439" t="s">
        <v>383</v>
      </c>
      <c r="I2439" s="38" t="s">
        <v>422</v>
      </c>
      <c r="J2439" s="37" t="s">
        <v>444</v>
      </c>
      <c r="K2439" s="38" t="s">
        <v>444</v>
      </c>
      <c r="L2439" s="38" t="s">
        <v>422</v>
      </c>
      <c r="M2439" t="s">
        <v>444</v>
      </c>
    </row>
    <row r="2440" spans="1:13" hidden="1" x14ac:dyDescent="0.35">
      <c r="A2440" s="45">
        <v>46053</v>
      </c>
      <c r="B2440" t="s">
        <v>381</v>
      </c>
      <c r="C2440" t="s">
        <v>26</v>
      </c>
      <c r="D2440" t="s">
        <v>58</v>
      </c>
      <c r="E2440" t="s">
        <v>58</v>
      </c>
      <c r="F2440" t="s">
        <v>35</v>
      </c>
      <c r="G2440">
        <v>808</v>
      </c>
      <c r="H2440" t="s">
        <v>383</v>
      </c>
      <c r="I2440" s="38" t="s">
        <v>444</v>
      </c>
      <c r="J2440" s="38" t="s">
        <v>444</v>
      </c>
      <c r="K2440" s="38" t="s">
        <v>444</v>
      </c>
      <c r="L2440" s="38" t="s">
        <v>444</v>
      </c>
      <c r="M2440" s="38" t="s">
        <v>444</v>
      </c>
    </row>
    <row r="2441" spans="1:13" hidden="1" x14ac:dyDescent="0.35">
      <c r="A2441" s="45">
        <v>46053</v>
      </c>
      <c r="B2441" t="s">
        <v>381</v>
      </c>
      <c r="C2441" t="s">
        <v>42</v>
      </c>
      <c r="D2441" t="s">
        <v>58</v>
      </c>
      <c r="E2441" t="s">
        <v>58</v>
      </c>
      <c r="F2441" t="s">
        <v>35</v>
      </c>
      <c r="G2441">
        <v>808</v>
      </c>
      <c r="H2441" t="s">
        <v>383</v>
      </c>
      <c r="I2441" s="38" t="s">
        <v>444</v>
      </c>
      <c r="J2441" s="38" t="s">
        <v>444</v>
      </c>
      <c r="K2441" t="s">
        <v>444</v>
      </c>
      <c r="L2441" s="38" t="s">
        <v>444</v>
      </c>
      <c r="M2441" t="s">
        <v>444</v>
      </c>
    </row>
    <row r="2442" spans="1:13" hidden="1" x14ac:dyDescent="0.35">
      <c r="A2442" s="45">
        <v>46053</v>
      </c>
      <c r="B2442" t="s">
        <v>381</v>
      </c>
      <c r="C2442" t="s">
        <v>18</v>
      </c>
      <c r="D2442" t="s">
        <v>58</v>
      </c>
      <c r="E2442" t="s">
        <v>58</v>
      </c>
      <c r="F2442" t="s">
        <v>35</v>
      </c>
      <c r="G2442">
        <v>808</v>
      </c>
      <c r="H2442" t="s">
        <v>383</v>
      </c>
      <c r="I2442" s="38" t="s">
        <v>643</v>
      </c>
      <c r="J2442" s="38" t="s">
        <v>643</v>
      </c>
      <c r="K2442" t="s">
        <v>422</v>
      </c>
      <c r="L2442" t="s">
        <v>422</v>
      </c>
      <c r="M2442" t="s">
        <v>444</v>
      </c>
    </row>
    <row r="2443" spans="1:13" hidden="1" x14ac:dyDescent="0.35">
      <c r="A2443" s="45">
        <v>46053</v>
      </c>
      <c r="B2443" t="s">
        <v>381</v>
      </c>
      <c r="C2443" t="s">
        <v>48</v>
      </c>
      <c r="D2443" t="s">
        <v>58</v>
      </c>
      <c r="E2443" t="s">
        <v>58</v>
      </c>
      <c r="F2443" t="s">
        <v>35</v>
      </c>
      <c r="G2443">
        <v>808</v>
      </c>
      <c r="H2443" t="s">
        <v>383</v>
      </c>
      <c r="I2443" s="37" t="s">
        <v>444</v>
      </c>
      <c r="J2443" t="s">
        <v>444</v>
      </c>
      <c r="K2443" t="s">
        <v>444</v>
      </c>
      <c r="L2443" t="s">
        <v>444</v>
      </c>
      <c r="M2443" t="s">
        <v>444</v>
      </c>
    </row>
    <row r="2444" spans="1:13" hidden="1" x14ac:dyDescent="0.35">
      <c r="A2444" s="45">
        <v>46053</v>
      </c>
      <c r="B2444" t="s">
        <v>381</v>
      </c>
      <c r="C2444" t="s">
        <v>46</v>
      </c>
      <c r="D2444" t="s">
        <v>58</v>
      </c>
      <c r="E2444" t="s">
        <v>58</v>
      </c>
      <c r="F2444" t="s">
        <v>35</v>
      </c>
      <c r="G2444">
        <v>809</v>
      </c>
      <c r="H2444" t="s">
        <v>26</v>
      </c>
      <c r="I2444" s="38" t="s">
        <v>439</v>
      </c>
      <c r="J2444" s="38" t="s">
        <v>596</v>
      </c>
      <c r="K2444" s="38" t="s">
        <v>422</v>
      </c>
      <c r="L2444" s="38" t="s">
        <v>422</v>
      </c>
      <c r="M2444" t="s">
        <v>949</v>
      </c>
    </row>
    <row r="2445" spans="1:13" hidden="1" x14ac:dyDescent="0.35">
      <c r="A2445" s="45">
        <v>46053</v>
      </c>
      <c r="B2445" t="s">
        <v>381</v>
      </c>
      <c r="C2445" t="s">
        <v>47</v>
      </c>
      <c r="D2445" t="s">
        <v>58</v>
      </c>
      <c r="E2445" t="s">
        <v>58</v>
      </c>
      <c r="F2445" t="s">
        <v>35</v>
      </c>
      <c r="G2445">
        <v>809</v>
      </c>
      <c r="H2445" t="s">
        <v>26</v>
      </c>
      <c r="I2445" s="37" t="s">
        <v>422</v>
      </c>
      <c r="J2445" s="38" t="s">
        <v>422</v>
      </c>
      <c r="K2445" s="38" t="s">
        <v>422</v>
      </c>
      <c r="L2445" s="37" t="s">
        <v>444</v>
      </c>
      <c r="M2445" s="38" t="s">
        <v>444</v>
      </c>
    </row>
    <row r="2446" spans="1:13" hidden="1" x14ac:dyDescent="0.35">
      <c r="A2446" s="45">
        <v>46053</v>
      </c>
      <c r="B2446" t="s">
        <v>381</v>
      </c>
      <c r="C2446" t="s">
        <v>402</v>
      </c>
      <c r="D2446" t="s">
        <v>58</v>
      </c>
      <c r="E2446" t="s">
        <v>58</v>
      </c>
      <c r="F2446" t="s">
        <v>35</v>
      </c>
      <c r="G2446">
        <v>809</v>
      </c>
      <c r="H2446" t="s">
        <v>26</v>
      </c>
      <c r="I2446" s="38" t="s">
        <v>444</v>
      </c>
      <c r="J2446" s="38" t="s">
        <v>444</v>
      </c>
      <c r="K2446" s="38" t="s">
        <v>444</v>
      </c>
      <c r="L2446" s="38" t="s">
        <v>444</v>
      </c>
      <c r="M2446" t="s">
        <v>444</v>
      </c>
    </row>
    <row r="2447" spans="1:13" hidden="1" x14ac:dyDescent="0.35">
      <c r="A2447" s="45">
        <v>46053</v>
      </c>
      <c r="B2447" t="s">
        <v>381</v>
      </c>
      <c r="C2447" t="s">
        <v>26</v>
      </c>
      <c r="D2447" t="s">
        <v>58</v>
      </c>
      <c r="E2447" t="s">
        <v>58</v>
      </c>
      <c r="F2447" t="s">
        <v>35</v>
      </c>
      <c r="G2447">
        <v>809</v>
      </c>
      <c r="H2447" t="s">
        <v>26</v>
      </c>
      <c r="I2447" s="38" t="s">
        <v>422</v>
      </c>
      <c r="J2447" s="38" t="s">
        <v>422</v>
      </c>
      <c r="K2447" s="38" t="s">
        <v>444</v>
      </c>
      <c r="L2447" s="38" t="s">
        <v>444</v>
      </c>
      <c r="M2447" t="s">
        <v>444</v>
      </c>
    </row>
    <row r="2448" spans="1:13" hidden="1" x14ac:dyDescent="0.35">
      <c r="A2448" s="45">
        <v>46053</v>
      </c>
      <c r="B2448" t="s">
        <v>381</v>
      </c>
      <c r="C2448" t="s">
        <v>42</v>
      </c>
      <c r="D2448" t="s">
        <v>58</v>
      </c>
      <c r="E2448" t="s">
        <v>58</v>
      </c>
      <c r="F2448" t="s">
        <v>35</v>
      </c>
      <c r="G2448">
        <v>809</v>
      </c>
      <c r="H2448" t="s">
        <v>26</v>
      </c>
      <c r="I2448" s="38" t="s">
        <v>422</v>
      </c>
      <c r="J2448" s="38" t="s">
        <v>422</v>
      </c>
      <c r="K2448" t="s">
        <v>422</v>
      </c>
      <c r="L2448" t="s">
        <v>422</v>
      </c>
      <c r="M2448" t="s">
        <v>422</v>
      </c>
    </row>
    <row r="2449" spans="1:13" hidden="1" x14ac:dyDescent="0.35">
      <c r="A2449" s="45">
        <v>46053</v>
      </c>
      <c r="B2449" t="s">
        <v>381</v>
      </c>
      <c r="C2449" t="s">
        <v>18</v>
      </c>
      <c r="D2449" t="s">
        <v>58</v>
      </c>
      <c r="E2449" t="s">
        <v>58</v>
      </c>
      <c r="F2449" t="s">
        <v>35</v>
      </c>
      <c r="G2449">
        <v>809</v>
      </c>
      <c r="H2449" t="s">
        <v>26</v>
      </c>
      <c r="I2449" t="s">
        <v>439</v>
      </c>
      <c r="J2449" s="37" t="s">
        <v>596</v>
      </c>
      <c r="K2449" s="37" t="s">
        <v>422</v>
      </c>
      <c r="L2449" s="37" t="s">
        <v>422</v>
      </c>
      <c r="M2449" t="s">
        <v>642</v>
      </c>
    </row>
    <row r="2450" spans="1:13" hidden="1" x14ac:dyDescent="0.35">
      <c r="A2450" s="45">
        <v>46053</v>
      </c>
      <c r="B2450" t="s">
        <v>381</v>
      </c>
      <c r="C2450" t="s">
        <v>48</v>
      </c>
      <c r="D2450" t="s">
        <v>58</v>
      </c>
      <c r="E2450" t="s">
        <v>58</v>
      </c>
      <c r="F2450" t="s">
        <v>35</v>
      </c>
      <c r="G2450">
        <v>809</v>
      </c>
      <c r="H2450" t="s">
        <v>26</v>
      </c>
      <c r="I2450" t="s">
        <v>422</v>
      </c>
      <c r="J2450" t="s">
        <v>444</v>
      </c>
      <c r="K2450" t="s">
        <v>422</v>
      </c>
      <c r="L2450" t="s">
        <v>444</v>
      </c>
      <c r="M2450" t="s">
        <v>444</v>
      </c>
    </row>
    <row r="2451" spans="1:13" hidden="1" x14ac:dyDescent="0.35">
      <c r="A2451" s="45">
        <v>46053</v>
      </c>
      <c r="B2451" t="s">
        <v>381</v>
      </c>
      <c r="C2451" t="s">
        <v>46</v>
      </c>
      <c r="D2451" t="s">
        <v>58</v>
      </c>
      <c r="E2451" t="s">
        <v>58</v>
      </c>
      <c r="F2451" t="s">
        <v>35</v>
      </c>
      <c r="G2451">
        <v>999</v>
      </c>
      <c r="H2451" t="s">
        <v>27</v>
      </c>
      <c r="I2451" s="38" t="s">
        <v>498</v>
      </c>
      <c r="J2451" s="38" t="s">
        <v>499</v>
      </c>
      <c r="K2451" s="38" t="s">
        <v>500</v>
      </c>
      <c r="L2451" s="38" t="s">
        <v>501</v>
      </c>
      <c r="M2451" t="s">
        <v>502</v>
      </c>
    </row>
    <row r="2452" spans="1:13" hidden="1" x14ac:dyDescent="0.35">
      <c r="A2452" s="45">
        <v>46053</v>
      </c>
      <c r="B2452" t="s">
        <v>381</v>
      </c>
      <c r="C2452" t="s">
        <v>47</v>
      </c>
      <c r="D2452" t="s">
        <v>58</v>
      </c>
      <c r="E2452" t="s">
        <v>58</v>
      </c>
      <c r="F2452" t="s">
        <v>35</v>
      </c>
      <c r="G2452">
        <v>999</v>
      </c>
      <c r="H2452" t="s">
        <v>27</v>
      </c>
      <c r="I2452" s="38" t="s">
        <v>503</v>
      </c>
      <c r="J2452" s="38" t="s">
        <v>504</v>
      </c>
      <c r="K2452" s="38" t="s">
        <v>422</v>
      </c>
      <c r="L2452" s="38" t="s">
        <v>505</v>
      </c>
      <c r="M2452" t="s">
        <v>422</v>
      </c>
    </row>
    <row r="2453" spans="1:13" hidden="1" x14ac:dyDescent="0.35">
      <c r="A2453" s="45">
        <v>46053</v>
      </c>
      <c r="B2453" t="s">
        <v>381</v>
      </c>
      <c r="C2453" t="s">
        <v>402</v>
      </c>
      <c r="D2453" t="s">
        <v>58</v>
      </c>
      <c r="E2453" t="s">
        <v>58</v>
      </c>
      <c r="F2453" t="s">
        <v>35</v>
      </c>
      <c r="G2453">
        <v>999</v>
      </c>
      <c r="H2453" t="s">
        <v>27</v>
      </c>
      <c r="I2453" s="38" t="s">
        <v>506</v>
      </c>
      <c r="J2453" s="37" t="s">
        <v>507</v>
      </c>
      <c r="K2453" t="s">
        <v>422</v>
      </c>
      <c r="L2453" t="s">
        <v>508</v>
      </c>
      <c r="M2453" t="s">
        <v>444</v>
      </c>
    </row>
    <row r="2454" spans="1:13" hidden="1" x14ac:dyDescent="0.35">
      <c r="A2454" s="45">
        <v>46053</v>
      </c>
      <c r="B2454" t="s">
        <v>381</v>
      </c>
      <c r="C2454" t="s">
        <v>26</v>
      </c>
      <c r="D2454" t="s">
        <v>58</v>
      </c>
      <c r="E2454" t="s">
        <v>58</v>
      </c>
      <c r="F2454" t="s">
        <v>35</v>
      </c>
      <c r="G2454">
        <v>999</v>
      </c>
      <c r="H2454" t="s">
        <v>27</v>
      </c>
      <c r="I2454" s="38" t="s">
        <v>469</v>
      </c>
      <c r="J2454" s="37" t="s">
        <v>473</v>
      </c>
      <c r="K2454" s="38" t="s">
        <v>422</v>
      </c>
      <c r="L2454" s="38" t="s">
        <v>422</v>
      </c>
      <c r="M2454" t="s">
        <v>422</v>
      </c>
    </row>
    <row r="2455" spans="1:13" hidden="1" x14ac:dyDescent="0.35">
      <c r="A2455" s="45">
        <v>46053</v>
      </c>
      <c r="B2455" t="s">
        <v>381</v>
      </c>
      <c r="C2455" t="s">
        <v>42</v>
      </c>
      <c r="D2455" t="s">
        <v>58</v>
      </c>
      <c r="E2455" t="s">
        <v>58</v>
      </c>
      <c r="F2455" t="s">
        <v>35</v>
      </c>
      <c r="G2455">
        <v>999</v>
      </c>
      <c r="H2455" t="s">
        <v>27</v>
      </c>
      <c r="I2455" t="s">
        <v>509</v>
      </c>
      <c r="J2455" t="s">
        <v>510</v>
      </c>
      <c r="K2455" t="s">
        <v>511</v>
      </c>
      <c r="L2455" t="s">
        <v>512</v>
      </c>
      <c r="M2455" t="s">
        <v>422</v>
      </c>
    </row>
    <row r="2456" spans="1:13" hidden="1" x14ac:dyDescent="0.35">
      <c r="A2456" s="45">
        <v>46053</v>
      </c>
      <c r="B2456" t="s">
        <v>381</v>
      </c>
      <c r="C2456" t="s">
        <v>18</v>
      </c>
      <c r="D2456" t="s">
        <v>58</v>
      </c>
      <c r="E2456" t="s">
        <v>58</v>
      </c>
      <c r="F2456" t="s">
        <v>35</v>
      </c>
      <c r="G2456">
        <v>999</v>
      </c>
      <c r="H2456" t="s">
        <v>27</v>
      </c>
      <c r="I2456" t="s">
        <v>513</v>
      </c>
      <c r="J2456" t="s">
        <v>514</v>
      </c>
      <c r="K2456" t="s">
        <v>515</v>
      </c>
      <c r="L2456" t="s">
        <v>516</v>
      </c>
      <c r="M2456" t="s">
        <v>517</v>
      </c>
    </row>
    <row r="2457" spans="1:13" hidden="1" x14ac:dyDescent="0.35">
      <c r="A2457" s="45">
        <v>46053</v>
      </c>
      <c r="B2457" t="s">
        <v>381</v>
      </c>
      <c r="C2457" t="s">
        <v>48</v>
      </c>
      <c r="D2457" t="s">
        <v>58</v>
      </c>
      <c r="E2457" t="s">
        <v>58</v>
      </c>
      <c r="F2457" t="s">
        <v>35</v>
      </c>
      <c r="G2457">
        <v>999</v>
      </c>
      <c r="H2457" t="s">
        <v>27</v>
      </c>
      <c r="I2457" t="s">
        <v>518</v>
      </c>
      <c r="J2457" t="s">
        <v>519</v>
      </c>
      <c r="K2457" t="s">
        <v>508</v>
      </c>
      <c r="L2457" t="s">
        <v>520</v>
      </c>
      <c r="M2457" t="s">
        <v>422</v>
      </c>
    </row>
    <row r="2458" spans="1:13" hidden="1" x14ac:dyDescent="0.35">
      <c r="A2458" s="45">
        <v>46053</v>
      </c>
      <c r="B2458" t="s">
        <v>381</v>
      </c>
      <c r="C2458" t="s">
        <v>46</v>
      </c>
      <c r="D2458" t="s">
        <v>58</v>
      </c>
      <c r="E2458" t="s">
        <v>58</v>
      </c>
      <c r="F2458" t="s">
        <v>29</v>
      </c>
      <c r="G2458">
        <v>801</v>
      </c>
      <c r="H2458">
        <v>0</v>
      </c>
      <c r="I2458" s="38" t="s">
        <v>814</v>
      </c>
      <c r="J2458" s="38" t="s">
        <v>814</v>
      </c>
      <c r="K2458" t="s">
        <v>529</v>
      </c>
      <c r="L2458" t="s">
        <v>444</v>
      </c>
      <c r="M2458" t="s">
        <v>422</v>
      </c>
    </row>
    <row r="2459" spans="1:13" hidden="1" x14ac:dyDescent="0.35">
      <c r="A2459" s="45">
        <v>46053</v>
      </c>
      <c r="B2459" t="s">
        <v>381</v>
      </c>
      <c r="C2459" t="s">
        <v>47</v>
      </c>
      <c r="D2459" t="s">
        <v>58</v>
      </c>
      <c r="E2459" t="s">
        <v>58</v>
      </c>
      <c r="F2459" t="s">
        <v>29</v>
      </c>
      <c r="G2459">
        <v>801</v>
      </c>
      <c r="H2459">
        <v>0</v>
      </c>
      <c r="I2459" s="38" t="s">
        <v>422</v>
      </c>
      <c r="J2459" s="38" t="s">
        <v>422</v>
      </c>
      <c r="K2459" s="38" t="s">
        <v>444</v>
      </c>
      <c r="L2459" s="38" t="s">
        <v>444</v>
      </c>
      <c r="M2459" t="s">
        <v>444</v>
      </c>
    </row>
    <row r="2460" spans="1:13" hidden="1" x14ac:dyDescent="0.35">
      <c r="A2460" s="45">
        <v>46053</v>
      </c>
      <c r="B2460" t="s">
        <v>381</v>
      </c>
      <c r="C2460" t="s">
        <v>402</v>
      </c>
      <c r="D2460" t="s">
        <v>58</v>
      </c>
      <c r="E2460" t="s">
        <v>58</v>
      </c>
      <c r="F2460" t="s">
        <v>29</v>
      </c>
      <c r="G2460">
        <v>801</v>
      </c>
      <c r="H2460">
        <v>0</v>
      </c>
      <c r="I2460" s="38" t="s">
        <v>444</v>
      </c>
      <c r="J2460" s="38" t="s">
        <v>444</v>
      </c>
      <c r="K2460" t="s">
        <v>444</v>
      </c>
      <c r="L2460" s="37" t="s">
        <v>444</v>
      </c>
      <c r="M2460" t="s">
        <v>444</v>
      </c>
    </row>
    <row r="2461" spans="1:13" hidden="1" x14ac:dyDescent="0.35">
      <c r="A2461" s="45">
        <v>46053</v>
      </c>
      <c r="B2461" t="s">
        <v>381</v>
      </c>
      <c r="C2461" t="s">
        <v>26</v>
      </c>
      <c r="D2461" t="s">
        <v>58</v>
      </c>
      <c r="E2461" t="s">
        <v>58</v>
      </c>
      <c r="F2461" t="s">
        <v>29</v>
      </c>
      <c r="G2461">
        <v>801</v>
      </c>
      <c r="H2461">
        <v>0</v>
      </c>
      <c r="I2461" s="38" t="s">
        <v>422</v>
      </c>
      <c r="J2461" s="38" t="s">
        <v>422</v>
      </c>
      <c r="K2461" t="s">
        <v>444</v>
      </c>
      <c r="L2461" s="37" t="s">
        <v>444</v>
      </c>
      <c r="M2461" t="s">
        <v>444</v>
      </c>
    </row>
    <row r="2462" spans="1:13" hidden="1" x14ac:dyDescent="0.35">
      <c r="A2462" s="45">
        <v>46053</v>
      </c>
      <c r="B2462" t="s">
        <v>381</v>
      </c>
      <c r="C2462" t="s">
        <v>42</v>
      </c>
      <c r="D2462" t="s">
        <v>58</v>
      </c>
      <c r="E2462" t="s">
        <v>58</v>
      </c>
      <c r="F2462" t="s">
        <v>29</v>
      </c>
      <c r="G2462">
        <v>801</v>
      </c>
      <c r="H2462">
        <v>0</v>
      </c>
      <c r="I2462" t="s">
        <v>814</v>
      </c>
      <c r="J2462" t="s">
        <v>422</v>
      </c>
      <c r="K2462" t="s">
        <v>422</v>
      </c>
      <c r="L2462" t="s">
        <v>444</v>
      </c>
      <c r="M2462" t="s">
        <v>444</v>
      </c>
    </row>
    <row r="2463" spans="1:13" hidden="1" x14ac:dyDescent="0.35">
      <c r="A2463" s="45">
        <v>46053</v>
      </c>
      <c r="B2463" t="s">
        <v>381</v>
      </c>
      <c r="C2463" t="s">
        <v>18</v>
      </c>
      <c r="D2463" t="s">
        <v>58</v>
      </c>
      <c r="E2463" t="s">
        <v>58</v>
      </c>
      <c r="F2463" t="s">
        <v>29</v>
      </c>
      <c r="G2463">
        <v>801</v>
      </c>
      <c r="H2463">
        <v>0</v>
      </c>
      <c r="I2463" t="s">
        <v>814</v>
      </c>
      <c r="J2463" t="s">
        <v>814</v>
      </c>
      <c r="K2463" t="s">
        <v>641</v>
      </c>
      <c r="L2463" t="s">
        <v>444</v>
      </c>
      <c r="M2463" t="s">
        <v>422</v>
      </c>
    </row>
    <row r="2464" spans="1:13" hidden="1" x14ac:dyDescent="0.35">
      <c r="A2464" s="45">
        <v>46053</v>
      </c>
      <c r="B2464" t="s">
        <v>381</v>
      </c>
      <c r="C2464" t="s">
        <v>48</v>
      </c>
      <c r="D2464" t="s">
        <v>58</v>
      </c>
      <c r="E2464" t="s">
        <v>58</v>
      </c>
      <c r="F2464" t="s">
        <v>29</v>
      </c>
      <c r="G2464">
        <v>801</v>
      </c>
      <c r="H2464">
        <v>0</v>
      </c>
      <c r="I2464" t="s">
        <v>422</v>
      </c>
      <c r="J2464" t="s">
        <v>444</v>
      </c>
      <c r="K2464" t="s">
        <v>422</v>
      </c>
      <c r="L2464" t="s">
        <v>444</v>
      </c>
      <c r="M2464" t="s">
        <v>444</v>
      </c>
    </row>
    <row r="2465" spans="1:13" hidden="1" x14ac:dyDescent="0.35">
      <c r="A2465" s="45">
        <v>46053</v>
      </c>
      <c r="B2465" t="s">
        <v>381</v>
      </c>
      <c r="C2465" t="s">
        <v>46</v>
      </c>
      <c r="D2465" t="s">
        <v>58</v>
      </c>
      <c r="E2465" t="s">
        <v>58</v>
      </c>
      <c r="F2465" t="s">
        <v>29</v>
      </c>
      <c r="G2465">
        <v>802</v>
      </c>
      <c r="H2465">
        <v>1</v>
      </c>
      <c r="I2465" s="38" t="s">
        <v>1250</v>
      </c>
      <c r="J2465" s="38" t="s">
        <v>1258</v>
      </c>
      <c r="K2465" t="s">
        <v>560</v>
      </c>
      <c r="L2465" t="s">
        <v>1545</v>
      </c>
      <c r="M2465" t="s">
        <v>1546</v>
      </c>
    </row>
    <row r="2466" spans="1:13" hidden="1" x14ac:dyDescent="0.35">
      <c r="A2466" s="45">
        <v>46053</v>
      </c>
      <c r="B2466" t="s">
        <v>381</v>
      </c>
      <c r="C2466" t="s">
        <v>47</v>
      </c>
      <c r="D2466" t="s">
        <v>58</v>
      </c>
      <c r="E2466" t="s">
        <v>58</v>
      </c>
      <c r="F2466" t="s">
        <v>29</v>
      </c>
      <c r="G2466">
        <v>802</v>
      </c>
      <c r="H2466">
        <v>1</v>
      </c>
      <c r="I2466" s="38" t="s">
        <v>1391</v>
      </c>
      <c r="J2466" s="38" t="s">
        <v>1547</v>
      </c>
      <c r="K2466" t="s">
        <v>1203</v>
      </c>
      <c r="L2466" t="s">
        <v>1548</v>
      </c>
      <c r="M2466" t="s">
        <v>444</v>
      </c>
    </row>
    <row r="2467" spans="1:13" hidden="1" x14ac:dyDescent="0.35">
      <c r="A2467" s="45">
        <v>46053</v>
      </c>
      <c r="B2467" t="s">
        <v>381</v>
      </c>
      <c r="C2467" t="s">
        <v>402</v>
      </c>
      <c r="D2467" t="s">
        <v>58</v>
      </c>
      <c r="E2467" t="s">
        <v>58</v>
      </c>
      <c r="F2467" t="s">
        <v>29</v>
      </c>
      <c r="G2467">
        <v>802</v>
      </c>
      <c r="H2467">
        <v>1</v>
      </c>
      <c r="I2467" s="37" t="s">
        <v>560</v>
      </c>
      <c r="J2467" s="37" t="s">
        <v>867</v>
      </c>
      <c r="K2467" s="37" t="s">
        <v>444</v>
      </c>
      <c r="L2467" s="37" t="s">
        <v>444</v>
      </c>
      <c r="M2467" t="s">
        <v>444</v>
      </c>
    </row>
    <row r="2468" spans="1:13" hidden="1" x14ac:dyDescent="0.35">
      <c r="A2468" s="45">
        <v>46053</v>
      </c>
      <c r="B2468" t="s">
        <v>381</v>
      </c>
      <c r="C2468" t="s">
        <v>26</v>
      </c>
      <c r="D2468" t="s">
        <v>58</v>
      </c>
      <c r="E2468" t="s">
        <v>58</v>
      </c>
      <c r="F2468" t="s">
        <v>29</v>
      </c>
      <c r="G2468">
        <v>802</v>
      </c>
      <c r="H2468">
        <v>1</v>
      </c>
      <c r="I2468" s="38" t="s">
        <v>524</v>
      </c>
      <c r="J2468" s="38" t="s">
        <v>422</v>
      </c>
      <c r="K2468" t="s">
        <v>444</v>
      </c>
      <c r="L2468" t="s">
        <v>422</v>
      </c>
      <c r="M2468" t="s">
        <v>422</v>
      </c>
    </row>
    <row r="2469" spans="1:13" hidden="1" x14ac:dyDescent="0.35">
      <c r="A2469" s="45">
        <v>46053</v>
      </c>
      <c r="B2469" t="s">
        <v>381</v>
      </c>
      <c r="C2469" t="s">
        <v>42</v>
      </c>
      <c r="D2469" t="s">
        <v>58</v>
      </c>
      <c r="E2469" t="s">
        <v>58</v>
      </c>
      <c r="F2469" t="s">
        <v>29</v>
      </c>
      <c r="G2469">
        <v>802</v>
      </c>
      <c r="H2469">
        <v>1</v>
      </c>
      <c r="I2469" t="s">
        <v>1549</v>
      </c>
      <c r="J2469" t="s">
        <v>1225</v>
      </c>
      <c r="K2469" t="s">
        <v>1021</v>
      </c>
      <c r="L2469" t="s">
        <v>850</v>
      </c>
      <c r="M2469" t="s">
        <v>422</v>
      </c>
    </row>
    <row r="2470" spans="1:13" hidden="1" x14ac:dyDescent="0.35">
      <c r="A2470" s="45">
        <v>46053</v>
      </c>
      <c r="B2470" t="s">
        <v>381</v>
      </c>
      <c r="C2470" t="s">
        <v>18</v>
      </c>
      <c r="D2470" t="s">
        <v>58</v>
      </c>
      <c r="E2470" t="s">
        <v>58</v>
      </c>
      <c r="F2470" t="s">
        <v>29</v>
      </c>
      <c r="G2470">
        <v>802</v>
      </c>
      <c r="H2470">
        <v>1</v>
      </c>
      <c r="I2470" t="s">
        <v>1218</v>
      </c>
      <c r="J2470" t="s">
        <v>1550</v>
      </c>
      <c r="K2470" t="s">
        <v>560</v>
      </c>
      <c r="L2470" t="s">
        <v>1034</v>
      </c>
      <c r="M2470" t="s">
        <v>890</v>
      </c>
    </row>
    <row r="2471" spans="1:13" hidden="1" x14ac:dyDescent="0.35">
      <c r="A2471" s="45">
        <v>46053</v>
      </c>
      <c r="B2471" t="s">
        <v>381</v>
      </c>
      <c r="C2471" t="s">
        <v>48</v>
      </c>
      <c r="D2471" t="s">
        <v>58</v>
      </c>
      <c r="E2471" t="s">
        <v>58</v>
      </c>
      <c r="F2471" t="s">
        <v>29</v>
      </c>
      <c r="G2471">
        <v>802</v>
      </c>
      <c r="H2471">
        <v>1</v>
      </c>
      <c r="I2471" t="s">
        <v>928</v>
      </c>
      <c r="J2471" t="s">
        <v>1355</v>
      </c>
      <c r="K2471" t="s">
        <v>1349</v>
      </c>
      <c r="L2471" t="s">
        <v>1247</v>
      </c>
      <c r="M2471" t="s">
        <v>422</v>
      </c>
    </row>
    <row r="2472" spans="1:13" hidden="1" x14ac:dyDescent="0.35">
      <c r="A2472" s="45">
        <v>46053</v>
      </c>
      <c r="B2472" t="s">
        <v>381</v>
      </c>
      <c r="C2472" t="s">
        <v>46</v>
      </c>
      <c r="D2472" t="s">
        <v>58</v>
      </c>
      <c r="E2472" t="s">
        <v>58</v>
      </c>
      <c r="F2472" t="s">
        <v>29</v>
      </c>
      <c r="G2472">
        <v>803</v>
      </c>
      <c r="H2472">
        <v>2</v>
      </c>
      <c r="I2472" t="s">
        <v>1352</v>
      </c>
      <c r="J2472" t="s">
        <v>965</v>
      </c>
      <c r="K2472" t="s">
        <v>972</v>
      </c>
      <c r="L2472" t="s">
        <v>1065</v>
      </c>
      <c r="M2472" t="s">
        <v>1350</v>
      </c>
    </row>
    <row r="2473" spans="1:13" hidden="1" x14ac:dyDescent="0.35">
      <c r="A2473" s="45">
        <v>46053</v>
      </c>
      <c r="B2473" t="s">
        <v>381</v>
      </c>
      <c r="C2473" t="s">
        <v>47</v>
      </c>
      <c r="D2473" t="s">
        <v>58</v>
      </c>
      <c r="E2473" t="s">
        <v>58</v>
      </c>
      <c r="F2473" t="s">
        <v>29</v>
      </c>
      <c r="G2473">
        <v>803</v>
      </c>
      <c r="H2473">
        <v>2</v>
      </c>
      <c r="I2473" s="38" t="s">
        <v>1377</v>
      </c>
      <c r="J2473" s="38" t="s">
        <v>1243</v>
      </c>
      <c r="K2473" t="s">
        <v>422</v>
      </c>
      <c r="L2473" t="s">
        <v>1236</v>
      </c>
      <c r="M2473" t="s">
        <v>444</v>
      </c>
    </row>
    <row r="2474" spans="1:13" hidden="1" x14ac:dyDescent="0.35">
      <c r="A2474" s="45">
        <v>46053</v>
      </c>
      <c r="B2474" t="s">
        <v>381</v>
      </c>
      <c r="C2474" t="s">
        <v>402</v>
      </c>
      <c r="D2474" t="s">
        <v>58</v>
      </c>
      <c r="E2474" t="s">
        <v>58</v>
      </c>
      <c r="F2474" t="s">
        <v>29</v>
      </c>
      <c r="G2474">
        <v>803</v>
      </c>
      <c r="H2474">
        <v>2</v>
      </c>
      <c r="I2474" t="s">
        <v>422</v>
      </c>
      <c r="J2474" t="s">
        <v>422</v>
      </c>
      <c r="K2474" t="s">
        <v>422</v>
      </c>
      <c r="L2474" t="s">
        <v>422</v>
      </c>
      <c r="M2474" t="s">
        <v>444</v>
      </c>
    </row>
    <row r="2475" spans="1:13" hidden="1" x14ac:dyDescent="0.35">
      <c r="A2475" s="45">
        <v>46053</v>
      </c>
      <c r="B2475" t="s">
        <v>381</v>
      </c>
      <c r="C2475" t="s">
        <v>26</v>
      </c>
      <c r="D2475" t="s">
        <v>58</v>
      </c>
      <c r="E2475" t="s">
        <v>58</v>
      </c>
      <c r="F2475" t="s">
        <v>29</v>
      </c>
      <c r="G2475">
        <v>803</v>
      </c>
      <c r="H2475">
        <v>2</v>
      </c>
      <c r="I2475" s="38" t="s">
        <v>444</v>
      </c>
      <c r="J2475" s="38" t="s">
        <v>444</v>
      </c>
      <c r="K2475" t="s">
        <v>444</v>
      </c>
      <c r="L2475" t="s">
        <v>444</v>
      </c>
      <c r="M2475" t="s">
        <v>444</v>
      </c>
    </row>
    <row r="2476" spans="1:13" hidden="1" x14ac:dyDescent="0.35">
      <c r="A2476" s="45">
        <v>46053</v>
      </c>
      <c r="B2476" t="s">
        <v>381</v>
      </c>
      <c r="C2476" t="s">
        <v>42</v>
      </c>
      <c r="D2476" t="s">
        <v>58</v>
      </c>
      <c r="E2476" t="s">
        <v>58</v>
      </c>
      <c r="F2476" t="s">
        <v>29</v>
      </c>
      <c r="G2476">
        <v>803</v>
      </c>
      <c r="H2476">
        <v>2</v>
      </c>
      <c r="I2476" t="s">
        <v>937</v>
      </c>
      <c r="J2476" t="s">
        <v>1222</v>
      </c>
      <c r="K2476" t="s">
        <v>1317</v>
      </c>
      <c r="L2476" t="s">
        <v>768</v>
      </c>
      <c r="M2476" t="s">
        <v>422</v>
      </c>
    </row>
    <row r="2477" spans="1:13" hidden="1" x14ac:dyDescent="0.35">
      <c r="A2477" s="45">
        <v>46053</v>
      </c>
      <c r="B2477" t="s">
        <v>381</v>
      </c>
      <c r="C2477" t="s">
        <v>18</v>
      </c>
      <c r="D2477" t="s">
        <v>58</v>
      </c>
      <c r="E2477" t="s">
        <v>58</v>
      </c>
      <c r="F2477" t="s">
        <v>29</v>
      </c>
      <c r="G2477">
        <v>803</v>
      </c>
      <c r="H2477">
        <v>2</v>
      </c>
      <c r="I2477" t="s">
        <v>959</v>
      </c>
      <c r="J2477" t="s">
        <v>891</v>
      </c>
      <c r="K2477" t="s">
        <v>1383</v>
      </c>
      <c r="L2477" t="s">
        <v>1551</v>
      </c>
      <c r="M2477" t="s">
        <v>1040</v>
      </c>
    </row>
    <row r="2478" spans="1:13" hidden="1" x14ac:dyDescent="0.35">
      <c r="A2478" s="45">
        <v>46053</v>
      </c>
      <c r="B2478" t="s">
        <v>381</v>
      </c>
      <c r="C2478" t="s">
        <v>48</v>
      </c>
      <c r="D2478" t="s">
        <v>58</v>
      </c>
      <c r="E2478" t="s">
        <v>58</v>
      </c>
      <c r="F2478" t="s">
        <v>29</v>
      </c>
      <c r="G2478">
        <v>803</v>
      </c>
      <c r="H2478">
        <v>2</v>
      </c>
      <c r="I2478" t="s">
        <v>1255</v>
      </c>
      <c r="J2478" t="s">
        <v>1383</v>
      </c>
      <c r="K2478" t="s">
        <v>1346</v>
      </c>
      <c r="L2478" t="s">
        <v>1326</v>
      </c>
      <c r="M2478" t="s">
        <v>422</v>
      </c>
    </row>
    <row r="2479" spans="1:13" hidden="1" x14ac:dyDescent="0.35">
      <c r="A2479" s="45">
        <v>46053</v>
      </c>
      <c r="B2479" t="s">
        <v>381</v>
      </c>
      <c r="C2479" t="s">
        <v>46</v>
      </c>
      <c r="D2479" t="s">
        <v>58</v>
      </c>
      <c r="E2479" t="s">
        <v>58</v>
      </c>
      <c r="F2479" t="s">
        <v>29</v>
      </c>
      <c r="G2479">
        <v>804</v>
      </c>
      <c r="H2479">
        <v>3</v>
      </c>
      <c r="I2479" t="s">
        <v>1091</v>
      </c>
      <c r="J2479" t="s">
        <v>652</v>
      </c>
      <c r="K2479" t="s">
        <v>877</v>
      </c>
      <c r="L2479" t="s">
        <v>697</v>
      </c>
      <c r="M2479" t="s">
        <v>422</v>
      </c>
    </row>
    <row r="2480" spans="1:13" hidden="1" x14ac:dyDescent="0.35">
      <c r="A2480" s="45">
        <v>46053</v>
      </c>
      <c r="B2480" t="s">
        <v>381</v>
      </c>
      <c r="C2480" t="s">
        <v>47</v>
      </c>
      <c r="D2480" t="s">
        <v>58</v>
      </c>
      <c r="E2480" t="s">
        <v>58</v>
      </c>
      <c r="F2480" t="s">
        <v>29</v>
      </c>
      <c r="G2480">
        <v>804</v>
      </c>
      <c r="H2480">
        <v>3</v>
      </c>
      <c r="I2480" s="38" t="s">
        <v>572</v>
      </c>
      <c r="J2480" s="38" t="s">
        <v>789</v>
      </c>
      <c r="K2480" t="s">
        <v>422</v>
      </c>
      <c r="L2480" t="s">
        <v>422</v>
      </c>
      <c r="M2480" t="s">
        <v>444</v>
      </c>
    </row>
    <row r="2481" spans="1:13" hidden="1" x14ac:dyDescent="0.35">
      <c r="A2481" s="45">
        <v>46053</v>
      </c>
      <c r="B2481" t="s">
        <v>381</v>
      </c>
      <c r="C2481" t="s">
        <v>402</v>
      </c>
      <c r="D2481" t="s">
        <v>58</v>
      </c>
      <c r="E2481" t="s">
        <v>58</v>
      </c>
      <c r="F2481" t="s">
        <v>29</v>
      </c>
      <c r="G2481">
        <v>804</v>
      </c>
      <c r="H2481">
        <v>3</v>
      </c>
      <c r="I2481" t="s">
        <v>422</v>
      </c>
      <c r="J2481" t="s">
        <v>444</v>
      </c>
      <c r="K2481" t="s">
        <v>444</v>
      </c>
      <c r="L2481" t="s">
        <v>422</v>
      </c>
      <c r="M2481" t="s">
        <v>444</v>
      </c>
    </row>
    <row r="2482" spans="1:13" hidden="1" x14ac:dyDescent="0.35">
      <c r="A2482" s="45">
        <v>46053</v>
      </c>
      <c r="B2482" t="s">
        <v>381</v>
      </c>
      <c r="C2482" t="s">
        <v>26</v>
      </c>
      <c r="D2482" t="s">
        <v>58</v>
      </c>
      <c r="E2482" t="s">
        <v>58</v>
      </c>
      <c r="F2482" t="s">
        <v>29</v>
      </c>
      <c r="G2482">
        <v>804</v>
      </c>
      <c r="H2482">
        <v>3</v>
      </c>
      <c r="I2482" s="38" t="s">
        <v>444</v>
      </c>
      <c r="J2482" s="38" t="s">
        <v>444</v>
      </c>
      <c r="K2482" t="s">
        <v>444</v>
      </c>
      <c r="L2482" t="s">
        <v>444</v>
      </c>
      <c r="M2482" t="s">
        <v>444</v>
      </c>
    </row>
    <row r="2483" spans="1:13" hidden="1" x14ac:dyDescent="0.35">
      <c r="A2483" s="45">
        <v>46053</v>
      </c>
      <c r="B2483" t="s">
        <v>381</v>
      </c>
      <c r="C2483" t="s">
        <v>42</v>
      </c>
      <c r="D2483" t="s">
        <v>58</v>
      </c>
      <c r="E2483" t="s">
        <v>58</v>
      </c>
      <c r="F2483" t="s">
        <v>29</v>
      </c>
      <c r="G2483">
        <v>804</v>
      </c>
      <c r="H2483">
        <v>3</v>
      </c>
      <c r="I2483" t="s">
        <v>729</v>
      </c>
      <c r="J2483" t="s">
        <v>727</v>
      </c>
      <c r="K2483" t="s">
        <v>786</v>
      </c>
      <c r="L2483" t="s">
        <v>628</v>
      </c>
      <c r="M2483" t="s">
        <v>444</v>
      </c>
    </row>
    <row r="2484" spans="1:13" hidden="1" x14ac:dyDescent="0.35">
      <c r="A2484" s="45">
        <v>46053</v>
      </c>
      <c r="B2484" t="s">
        <v>381</v>
      </c>
      <c r="C2484" t="s">
        <v>18</v>
      </c>
      <c r="D2484" t="s">
        <v>58</v>
      </c>
      <c r="E2484" t="s">
        <v>58</v>
      </c>
      <c r="F2484" t="s">
        <v>29</v>
      </c>
      <c r="G2484">
        <v>804</v>
      </c>
      <c r="H2484">
        <v>3</v>
      </c>
      <c r="I2484" t="s">
        <v>1138</v>
      </c>
      <c r="J2484" t="s">
        <v>721</v>
      </c>
      <c r="K2484" t="s">
        <v>1012</v>
      </c>
      <c r="L2484" t="s">
        <v>761</v>
      </c>
      <c r="M2484" t="s">
        <v>422</v>
      </c>
    </row>
    <row r="2485" spans="1:13" hidden="1" x14ac:dyDescent="0.35">
      <c r="A2485" s="45">
        <v>46053</v>
      </c>
      <c r="B2485" t="s">
        <v>381</v>
      </c>
      <c r="C2485" t="s">
        <v>48</v>
      </c>
      <c r="D2485" t="s">
        <v>58</v>
      </c>
      <c r="E2485" t="s">
        <v>58</v>
      </c>
      <c r="F2485" t="s">
        <v>29</v>
      </c>
      <c r="G2485">
        <v>804</v>
      </c>
      <c r="H2485">
        <v>3</v>
      </c>
      <c r="I2485" t="s">
        <v>917</v>
      </c>
      <c r="J2485" t="s">
        <v>651</v>
      </c>
      <c r="K2485" t="s">
        <v>422</v>
      </c>
      <c r="L2485" t="s">
        <v>422</v>
      </c>
      <c r="M2485" t="s">
        <v>444</v>
      </c>
    </row>
    <row r="2486" spans="1:13" hidden="1" x14ac:dyDescent="0.35">
      <c r="A2486" s="45">
        <v>46053</v>
      </c>
      <c r="B2486" t="s">
        <v>381</v>
      </c>
      <c r="C2486" t="s">
        <v>46</v>
      </c>
      <c r="D2486" t="s">
        <v>58</v>
      </c>
      <c r="E2486" t="s">
        <v>58</v>
      </c>
      <c r="F2486" t="s">
        <v>29</v>
      </c>
      <c r="G2486">
        <v>805</v>
      </c>
      <c r="H2486">
        <v>4</v>
      </c>
      <c r="I2486" t="s">
        <v>641</v>
      </c>
      <c r="J2486" t="s">
        <v>641</v>
      </c>
      <c r="K2486" t="s">
        <v>640</v>
      </c>
      <c r="L2486" t="s">
        <v>900</v>
      </c>
      <c r="M2486" t="s">
        <v>444</v>
      </c>
    </row>
    <row r="2487" spans="1:13" hidden="1" x14ac:dyDescent="0.35">
      <c r="A2487" s="45">
        <v>46053</v>
      </c>
      <c r="B2487" t="s">
        <v>381</v>
      </c>
      <c r="C2487" t="s">
        <v>47</v>
      </c>
      <c r="D2487" t="s">
        <v>58</v>
      </c>
      <c r="E2487" t="s">
        <v>58</v>
      </c>
      <c r="F2487" t="s">
        <v>29</v>
      </c>
      <c r="G2487">
        <v>805</v>
      </c>
      <c r="H2487">
        <v>4</v>
      </c>
      <c r="I2487" s="38" t="s">
        <v>644</v>
      </c>
      <c r="J2487" s="38" t="s">
        <v>422</v>
      </c>
      <c r="K2487" t="s">
        <v>444</v>
      </c>
      <c r="L2487" t="s">
        <v>422</v>
      </c>
      <c r="M2487" t="s">
        <v>444</v>
      </c>
    </row>
    <row r="2488" spans="1:13" hidden="1" x14ac:dyDescent="0.35">
      <c r="A2488" s="45">
        <v>46053</v>
      </c>
      <c r="B2488" t="s">
        <v>381</v>
      </c>
      <c r="C2488" t="s">
        <v>402</v>
      </c>
      <c r="D2488" t="s">
        <v>58</v>
      </c>
      <c r="E2488" t="s">
        <v>58</v>
      </c>
      <c r="F2488" t="s">
        <v>29</v>
      </c>
      <c r="G2488">
        <v>805</v>
      </c>
      <c r="H2488">
        <v>4</v>
      </c>
      <c r="I2488" t="s">
        <v>422</v>
      </c>
      <c r="J2488" t="s">
        <v>422</v>
      </c>
      <c r="K2488" t="s">
        <v>444</v>
      </c>
      <c r="L2488" t="s">
        <v>444</v>
      </c>
      <c r="M2488" t="s">
        <v>444</v>
      </c>
    </row>
    <row r="2489" spans="1:13" hidden="1" x14ac:dyDescent="0.35">
      <c r="A2489" s="45">
        <v>46053</v>
      </c>
      <c r="B2489" t="s">
        <v>381</v>
      </c>
      <c r="C2489" t="s">
        <v>26</v>
      </c>
      <c r="D2489" t="s">
        <v>58</v>
      </c>
      <c r="E2489" t="s">
        <v>58</v>
      </c>
      <c r="F2489" t="s">
        <v>29</v>
      </c>
      <c r="G2489">
        <v>805</v>
      </c>
      <c r="H2489">
        <v>4</v>
      </c>
      <c r="I2489" t="s">
        <v>422</v>
      </c>
      <c r="J2489" t="s">
        <v>444</v>
      </c>
      <c r="K2489" t="s">
        <v>444</v>
      </c>
      <c r="L2489" t="s">
        <v>422</v>
      </c>
      <c r="M2489" t="s">
        <v>444</v>
      </c>
    </row>
    <row r="2490" spans="1:13" hidden="1" x14ac:dyDescent="0.35">
      <c r="A2490" s="45">
        <v>46053</v>
      </c>
      <c r="B2490" t="s">
        <v>381</v>
      </c>
      <c r="C2490" t="s">
        <v>42</v>
      </c>
      <c r="D2490" t="s">
        <v>58</v>
      </c>
      <c r="E2490" t="s">
        <v>58</v>
      </c>
      <c r="F2490" t="s">
        <v>29</v>
      </c>
      <c r="G2490">
        <v>805</v>
      </c>
      <c r="H2490">
        <v>4</v>
      </c>
      <c r="I2490" t="s">
        <v>619</v>
      </c>
      <c r="J2490" t="s">
        <v>644</v>
      </c>
      <c r="K2490" t="s">
        <v>422</v>
      </c>
      <c r="L2490" t="s">
        <v>970</v>
      </c>
      <c r="M2490" t="s">
        <v>422</v>
      </c>
    </row>
    <row r="2491" spans="1:13" hidden="1" x14ac:dyDescent="0.35">
      <c r="A2491" s="45">
        <v>46053</v>
      </c>
      <c r="B2491" t="s">
        <v>381</v>
      </c>
      <c r="C2491" t="s">
        <v>18</v>
      </c>
      <c r="D2491" t="s">
        <v>58</v>
      </c>
      <c r="E2491" t="s">
        <v>58</v>
      </c>
      <c r="F2491" t="s">
        <v>29</v>
      </c>
      <c r="G2491">
        <v>805</v>
      </c>
      <c r="H2491">
        <v>4</v>
      </c>
      <c r="I2491" t="s">
        <v>641</v>
      </c>
      <c r="J2491" t="s">
        <v>644</v>
      </c>
      <c r="K2491" t="s">
        <v>701</v>
      </c>
      <c r="L2491" t="s">
        <v>701</v>
      </c>
      <c r="M2491" t="s">
        <v>422</v>
      </c>
    </row>
    <row r="2492" spans="1:13" hidden="1" x14ac:dyDescent="0.35">
      <c r="A2492" s="45">
        <v>46053</v>
      </c>
      <c r="B2492" t="s">
        <v>381</v>
      </c>
      <c r="C2492" t="s">
        <v>48</v>
      </c>
      <c r="D2492" t="s">
        <v>58</v>
      </c>
      <c r="E2492" t="s">
        <v>58</v>
      </c>
      <c r="F2492" t="s">
        <v>29</v>
      </c>
      <c r="G2492">
        <v>805</v>
      </c>
      <c r="H2492">
        <v>4</v>
      </c>
      <c r="I2492" t="s">
        <v>447</v>
      </c>
      <c r="J2492" t="s">
        <v>529</v>
      </c>
      <c r="K2492" t="s">
        <v>422</v>
      </c>
      <c r="L2492" t="s">
        <v>422</v>
      </c>
      <c r="M2492" t="s">
        <v>444</v>
      </c>
    </row>
    <row r="2493" spans="1:13" hidden="1" x14ac:dyDescent="0.35">
      <c r="A2493" s="45">
        <v>46053</v>
      </c>
      <c r="B2493" t="s">
        <v>381</v>
      </c>
      <c r="C2493" t="s">
        <v>46</v>
      </c>
      <c r="D2493" t="s">
        <v>58</v>
      </c>
      <c r="E2493" t="s">
        <v>58</v>
      </c>
      <c r="F2493" t="s">
        <v>29</v>
      </c>
      <c r="G2493">
        <v>806</v>
      </c>
      <c r="H2493">
        <v>5</v>
      </c>
      <c r="I2493" t="s">
        <v>596</v>
      </c>
      <c r="J2493" t="s">
        <v>596</v>
      </c>
      <c r="K2493" t="s">
        <v>422</v>
      </c>
      <c r="L2493" t="s">
        <v>422</v>
      </c>
      <c r="M2493" t="s">
        <v>444</v>
      </c>
    </row>
    <row r="2494" spans="1:13" hidden="1" x14ac:dyDescent="0.35">
      <c r="A2494" s="45">
        <v>46053</v>
      </c>
      <c r="B2494" t="s">
        <v>381</v>
      </c>
      <c r="C2494" t="s">
        <v>47</v>
      </c>
      <c r="D2494" t="s">
        <v>58</v>
      </c>
      <c r="E2494" t="s">
        <v>58</v>
      </c>
      <c r="F2494" t="s">
        <v>29</v>
      </c>
      <c r="G2494">
        <v>806</v>
      </c>
      <c r="H2494">
        <v>5</v>
      </c>
      <c r="I2494" t="s">
        <v>422</v>
      </c>
      <c r="J2494" t="s">
        <v>422</v>
      </c>
      <c r="K2494" t="s">
        <v>444</v>
      </c>
      <c r="L2494" t="s">
        <v>444</v>
      </c>
      <c r="M2494" t="s">
        <v>444</v>
      </c>
    </row>
    <row r="2495" spans="1:13" hidden="1" x14ac:dyDescent="0.35">
      <c r="A2495" s="45">
        <v>46053</v>
      </c>
      <c r="B2495" t="s">
        <v>381</v>
      </c>
      <c r="C2495" t="s">
        <v>402</v>
      </c>
      <c r="D2495" t="s">
        <v>58</v>
      </c>
      <c r="E2495" t="s">
        <v>58</v>
      </c>
      <c r="F2495" t="s">
        <v>29</v>
      </c>
      <c r="G2495">
        <v>806</v>
      </c>
      <c r="H2495">
        <v>5</v>
      </c>
      <c r="I2495" t="s">
        <v>444</v>
      </c>
      <c r="J2495" t="s">
        <v>444</v>
      </c>
      <c r="K2495" t="s">
        <v>444</v>
      </c>
      <c r="L2495" t="s">
        <v>444</v>
      </c>
      <c r="M2495" t="s">
        <v>444</v>
      </c>
    </row>
    <row r="2496" spans="1:13" hidden="1" x14ac:dyDescent="0.35">
      <c r="A2496" s="45">
        <v>46053</v>
      </c>
      <c r="B2496" t="s">
        <v>381</v>
      </c>
      <c r="C2496" t="s">
        <v>26</v>
      </c>
      <c r="D2496" t="s">
        <v>58</v>
      </c>
      <c r="E2496" t="s">
        <v>58</v>
      </c>
      <c r="F2496" t="s">
        <v>29</v>
      </c>
      <c r="G2496">
        <v>806</v>
      </c>
      <c r="H2496">
        <v>5</v>
      </c>
      <c r="I2496" s="38" t="s">
        <v>444</v>
      </c>
      <c r="J2496" t="s">
        <v>444</v>
      </c>
      <c r="K2496" s="38" t="s">
        <v>444</v>
      </c>
      <c r="L2496" t="s">
        <v>444</v>
      </c>
      <c r="M2496" s="38" t="s">
        <v>444</v>
      </c>
    </row>
    <row r="2497" spans="1:13" hidden="1" x14ac:dyDescent="0.35">
      <c r="A2497" s="45">
        <v>46053</v>
      </c>
      <c r="B2497" t="s">
        <v>381</v>
      </c>
      <c r="C2497" t="s">
        <v>42</v>
      </c>
      <c r="D2497" t="s">
        <v>58</v>
      </c>
      <c r="E2497" t="s">
        <v>58</v>
      </c>
      <c r="F2497" t="s">
        <v>29</v>
      </c>
      <c r="G2497">
        <v>806</v>
      </c>
      <c r="H2497">
        <v>5</v>
      </c>
      <c r="I2497" t="s">
        <v>596</v>
      </c>
      <c r="J2497" t="s">
        <v>422</v>
      </c>
      <c r="K2497" t="s">
        <v>422</v>
      </c>
      <c r="L2497" t="s">
        <v>422</v>
      </c>
      <c r="M2497" t="s">
        <v>444</v>
      </c>
    </row>
    <row r="2498" spans="1:13" hidden="1" x14ac:dyDescent="0.35">
      <c r="A2498" s="45">
        <v>46053</v>
      </c>
      <c r="B2498" t="s">
        <v>381</v>
      </c>
      <c r="C2498" t="s">
        <v>18</v>
      </c>
      <c r="D2498" t="s">
        <v>58</v>
      </c>
      <c r="E2498" t="s">
        <v>58</v>
      </c>
      <c r="F2498" t="s">
        <v>29</v>
      </c>
      <c r="G2498">
        <v>806</v>
      </c>
      <c r="H2498">
        <v>5</v>
      </c>
      <c r="I2498" s="38" t="s">
        <v>596</v>
      </c>
      <c r="J2498" t="s">
        <v>596</v>
      </c>
      <c r="K2498" t="s">
        <v>422</v>
      </c>
      <c r="L2498" t="s">
        <v>422</v>
      </c>
      <c r="M2498" s="38" t="s">
        <v>444</v>
      </c>
    </row>
    <row r="2499" spans="1:13" hidden="1" x14ac:dyDescent="0.35">
      <c r="A2499" s="45">
        <v>46053</v>
      </c>
      <c r="B2499" t="s">
        <v>381</v>
      </c>
      <c r="C2499" t="s">
        <v>48</v>
      </c>
      <c r="D2499" t="s">
        <v>58</v>
      </c>
      <c r="E2499" t="s">
        <v>58</v>
      </c>
      <c r="F2499" t="s">
        <v>29</v>
      </c>
      <c r="G2499">
        <v>806</v>
      </c>
      <c r="H2499">
        <v>5</v>
      </c>
      <c r="I2499" s="38" t="s">
        <v>497</v>
      </c>
      <c r="J2499" t="s">
        <v>443</v>
      </c>
      <c r="K2499" s="37" t="s">
        <v>422</v>
      </c>
      <c r="L2499" t="s">
        <v>422</v>
      </c>
      <c r="M2499" s="38" t="s">
        <v>444</v>
      </c>
    </row>
    <row r="2500" spans="1:13" hidden="1" x14ac:dyDescent="0.35">
      <c r="A2500" s="45">
        <v>46053</v>
      </c>
      <c r="B2500" t="s">
        <v>381</v>
      </c>
      <c r="C2500" t="s">
        <v>46</v>
      </c>
      <c r="D2500" t="s">
        <v>58</v>
      </c>
      <c r="E2500" t="s">
        <v>58</v>
      </c>
      <c r="F2500" t="s">
        <v>29</v>
      </c>
      <c r="G2500">
        <v>807</v>
      </c>
      <c r="H2500">
        <v>6</v>
      </c>
      <c r="I2500" t="s">
        <v>450</v>
      </c>
      <c r="J2500" t="s">
        <v>422</v>
      </c>
      <c r="K2500" t="s">
        <v>444</v>
      </c>
      <c r="L2500" t="s">
        <v>422</v>
      </c>
      <c r="M2500" t="s">
        <v>444</v>
      </c>
    </row>
    <row r="2501" spans="1:13" hidden="1" x14ac:dyDescent="0.35">
      <c r="A2501" s="45">
        <v>46053</v>
      </c>
      <c r="B2501" t="s">
        <v>381</v>
      </c>
      <c r="C2501" t="s">
        <v>47</v>
      </c>
      <c r="D2501" t="s">
        <v>58</v>
      </c>
      <c r="E2501" t="s">
        <v>58</v>
      </c>
      <c r="F2501" t="s">
        <v>29</v>
      </c>
      <c r="G2501">
        <v>807</v>
      </c>
      <c r="H2501">
        <v>6</v>
      </c>
      <c r="I2501" s="38" t="s">
        <v>444</v>
      </c>
      <c r="J2501" t="s">
        <v>444</v>
      </c>
      <c r="K2501" s="38" t="s">
        <v>444</v>
      </c>
      <c r="L2501" t="s">
        <v>444</v>
      </c>
      <c r="M2501" s="38" t="s">
        <v>444</v>
      </c>
    </row>
    <row r="2502" spans="1:13" hidden="1" x14ac:dyDescent="0.35">
      <c r="A2502" s="45">
        <v>46053</v>
      </c>
      <c r="B2502" t="s">
        <v>381</v>
      </c>
      <c r="C2502" t="s">
        <v>402</v>
      </c>
      <c r="D2502" t="s">
        <v>58</v>
      </c>
      <c r="E2502" t="s">
        <v>58</v>
      </c>
      <c r="F2502" t="s">
        <v>29</v>
      </c>
      <c r="G2502">
        <v>807</v>
      </c>
      <c r="H2502">
        <v>6</v>
      </c>
      <c r="I2502" s="38" t="s">
        <v>444</v>
      </c>
      <c r="J2502" t="s">
        <v>444</v>
      </c>
      <c r="K2502" t="s">
        <v>444</v>
      </c>
      <c r="L2502" t="s">
        <v>444</v>
      </c>
      <c r="M2502" t="s">
        <v>444</v>
      </c>
    </row>
    <row r="2503" spans="1:13" hidden="1" x14ac:dyDescent="0.35">
      <c r="A2503" s="45">
        <v>46053</v>
      </c>
      <c r="B2503" t="s">
        <v>381</v>
      </c>
      <c r="C2503" t="s">
        <v>26</v>
      </c>
      <c r="D2503" t="s">
        <v>58</v>
      </c>
      <c r="E2503" t="s">
        <v>58</v>
      </c>
      <c r="F2503" t="s">
        <v>29</v>
      </c>
      <c r="G2503">
        <v>807</v>
      </c>
      <c r="H2503">
        <v>6</v>
      </c>
      <c r="I2503" s="38" t="s">
        <v>444</v>
      </c>
      <c r="J2503" s="38" t="s">
        <v>444</v>
      </c>
      <c r="K2503" s="38" t="s">
        <v>444</v>
      </c>
      <c r="L2503" s="38" t="s">
        <v>444</v>
      </c>
      <c r="M2503" s="38" t="s">
        <v>444</v>
      </c>
    </row>
    <row r="2504" spans="1:13" hidden="1" x14ac:dyDescent="0.35">
      <c r="A2504" s="45">
        <v>46053</v>
      </c>
      <c r="B2504" t="s">
        <v>381</v>
      </c>
      <c r="C2504" t="s">
        <v>42</v>
      </c>
      <c r="D2504" t="s">
        <v>58</v>
      </c>
      <c r="E2504" t="s">
        <v>58</v>
      </c>
      <c r="F2504" t="s">
        <v>29</v>
      </c>
      <c r="G2504">
        <v>807</v>
      </c>
      <c r="H2504">
        <v>6</v>
      </c>
      <c r="I2504" s="38" t="s">
        <v>422</v>
      </c>
      <c r="J2504" t="s">
        <v>422</v>
      </c>
      <c r="K2504" s="37" t="s">
        <v>444</v>
      </c>
      <c r="L2504" t="s">
        <v>444</v>
      </c>
      <c r="M2504" t="s">
        <v>444</v>
      </c>
    </row>
    <row r="2505" spans="1:13" hidden="1" x14ac:dyDescent="0.35">
      <c r="A2505" s="45">
        <v>46053</v>
      </c>
      <c r="B2505" t="s">
        <v>381</v>
      </c>
      <c r="C2505" t="s">
        <v>18</v>
      </c>
      <c r="D2505" t="s">
        <v>58</v>
      </c>
      <c r="E2505" t="s">
        <v>58</v>
      </c>
      <c r="F2505" t="s">
        <v>29</v>
      </c>
      <c r="G2505">
        <v>807</v>
      </c>
      <c r="H2505">
        <v>6</v>
      </c>
      <c r="I2505" s="38" t="s">
        <v>450</v>
      </c>
      <c r="J2505" s="38" t="s">
        <v>450</v>
      </c>
      <c r="K2505" s="38" t="s">
        <v>444</v>
      </c>
      <c r="L2505" s="38" t="s">
        <v>422</v>
      </c>
      <c r="M2505" t="s">
        <v>444</v>
      </c>
    </row>
    <row r="2506" spans="1:13" hidden="1" x14ac:dyDescent="0.35">
      <c r="A2506" s="45">
        <v>46053</v>
      </c>
      <c r="B2506" t="s">
        <v>381</v>
      </c>
      <c r="C2506" t="s">
        <v>48</v>
      </c>
      <c r="D2506" t="s">
        <v>58</v>
      </c>
      <c r="E2506" t="s">
        <v>58</v>
      </c>
      <c r="F2506" t="s">
        <v>29</v>
      </c>
      <c r="G2506">
        <v>807</v>
      </c>
      <c r="H2506">
        <v>6</v>
      </c>
      <c r="I2506" s="38" t="s">
        <v>422</v>
      </c>
      <c r="J2506" s="37" t="s">
        <v>422</v>
      </c>
      <c r="K2506" t="s">
        <v>444</v>
      </c>
      <c r="L2506" t="s">
        <v>444</v>
      </c>
      <c r="M2506" s="38" t="s">
        <v>444</v>
      </c>
    </row>
    <row r="2507" spans="1:13" hidden="1" x14ac:dyDescent="0.35">
      <c r="A2507" s="45">
        <v>46053</v>
      </c>
      <c r="B2507" t="s">
        <v>381</v>
      </c>
      <c r="C2507" t="s">
        <v>46</v>
      </c>
      <c r="D2507" t="s">
        <v>58</v>
      </c>
      <c r="E2507" t="s">
        <v>58</v>
      </c>
      <c r="F2507" t="s">
        <v>29</v>
      </c>
      <c r="G2507">
        <v>808</v>
      </c>
      <c r="H2507" t="s">
        <v>383</v>
      </c>
      <c r="I2507" s="38" t="s">
        <v>643</v>
      </c>
      <c r="J2507" s="38" t="s">
        <v>422</v>
      </c>
      <c r="K2507" s="38" t="s">
        <v>422</v>
      </c>
      <c r="L2507" t="s">
        <v>422</v>
      </c>
      <c r="M2507" s="38" t="s">
        <v>444</v>
      </c>
    </row>
    <row r="2508" spans="1:13" hidden="1" x14ac:dyDescent="0.35">
      <c r="A2508" s="45">
        <v>46053</v>
      </c>
      <c r="B2508" t="s">
        <v>381</v>
      </c>
      <c r="C2508" t="s">
        <v>47</v>
      </c>
      <c r="D2508" t="s">
        <v>58</v>
      </c>
      <c r="E2508" t="s">
        <v>58</v>
      </c>
      <c r="F2508" t="s">
        <v>29</v>
      </c>
      <c r="G2508">
        <v>808</v>
      </c>
      <c r="H2508" t="s">
        <v>383</v>
      </c>
      <c r="I2508" s="38" t="s">
        <v>444</v>
      </c>
      <c r="J2508" s="38" t="s">
        <v>444</v>
      </c>
      <c r="K2508" s="38" t="s">
        <v>444</v>
      </c>
      <c r="L2508" s="38" t="s">
        <v>444</v>
      </c>
      <c r="M2508" s="38" t="s">
        <v>444</v>
      </c>
    </row>
    <row r="2509" spans="1:13" hidden="1" x14ac:dyDescent="0.35">
      <c r="A2509" s="45">
        <v>46053</v>
      </c>
      <c r="B2509" t="s">
        <v>381</v>
      </c>
      <c r="C2509" t="s">
        <v>402</v>
      </c>
      <c r="D2509" t="s">
        <v>58</v>
      </c>
      <c r="E2509" t="s">
        <v>58</v>
      </c>
      <c r="F2509" t="s">
        <v>29</v>
      </c>
      <c r="G2509">
        <v>808</v>
      </c>
      <c r="H2509" t="s">
        <v>383</v>
      </c>
      <c r="I2509" s="38" t="s">
        <v>444</v>
      </c>
      <c r="J2509" t="s">
        <v>444</v>
      </c>
      <c r="K2509" s="38" t="s">
        <v>444</v>
      </c>
      <c r="L2509" t="s">
        <v>444</v>
      </c>
      <c r="M2509" t="s">
        <v>444</v>
      </c>
    </row>
    <row r="2510" spans="1:13" hidden="1" x14ac:dyDescent="0.35">
      <c r="A2510" s="45">
        <v>46053</v>
      </c>
      <c r="B2510" t="s">
        <v>381</v>
      </c>
      <c r="C2510" t="s">
        <v>26</v>
      </c>
      <c r="D2510" t="s">
        <v>58</v>
      </c>
      <c r="E2510" t="s">
        <v>58</v>
      </c>
      <c r="F2510" t="s">
        <v>29</v>
      </c>
      <c r="G2510">
        <v>808</v>
      </c>
      <c r="H2510" t="s">
        <v>383</v>
      </c>
      <c r="I2510" s="37" t="s">
        <v>444</v>
      </c>
      <c r="J2510" s="38" t="s">
        <v>444</v>
      </c>
      <c r="K2510" s="38" t="s">
        <v>444</v>
      </c>
      <c r="L2510" s="37" t="s">
        <v>444</v>
      </c>
      <c r="M2510" s="38" t="s">
        <v>444</v>
      </c>
    </row>
    <row r="2511" spans="1:13" hidden="1" x14ac:dyDescent="0.35">
      <c r="A2511" s="45">
        <v>46053</v>
      </c>
      <c r="B2511" t="s">
        <v>381</v>
      </c>
      <c r="C2511" t="s">
        <v>42</v>
      </c>
      <c r="D2511" t="s">
        <v>58</v>
      </c>
      <c r="E2511" t="s">
        <v>58</v>
      </c>
      <c r="F2511" t="s">
        <v>29</v>
      </c>
      <c r="G2511">
        <v>808</v>
      </c>
      <c r="H2511" t="s">
        <v>383</v>
      </c>
      <c r="I2511" s="37" t="s">
        <v>422</v>
      </c>
      <c r="J2511" t="s">
        <v>422</v>
      </c>
      <c r="K2511" s="37" t="s">
        <v>444</v>
      </c>
      <c r="L2511" t="s">
        <v>422</v>
      </c>
      <c r="M2511" t="s">
        <v>444</v>
      </c>
    </row>
    <row r="2512" spans="1:13" hidden="1" x14ac:dyDescent="0.35">
      <c r="A2512" s="45">
        <v>46053</v>
      </c>
      <c r="B2512" t="s">
        <v>381</v>
      </c>
      <c r="C2512" t="s">
        <v>18</v>
      </c>
      <c r="D2512" t="s">
        <v>58</v>
      </c>
      <c r="E2512" t="s">
        <v>58</v>
      </c>
      <c r="F2512" t="s">
        <v>29</v>
      </c>
      <c r="G2512">
        <v>808</v>
      </c>
      <c r="H2512" t="s">
        <v>383</v>
      </c>
      <c r="I2512" s="38" t="s">
        <v>643</v>
      </c>
      <c r="J2512" s="37" t="s">
        <v>643</v>
      </c>
      <c r="K2512" t="s">
        <v>422</v>
      </c>
      <c r="L2512" t="s">
        <v>439</v>
      </c>
      <c r="M2512" t="s">
        <v>444</v>
      </c>
    </row>
    <row r="2513" spans="1:13" hidden="1" x14ac:dyDescent="0.35">
      <c r="A2513" s="45">
        <v>46053</v>
      </c>
      <c r="B2513" t="s">
        <v>381</v>
      </c>
      <c r="C2513" t="s">
        <v>48</v>
      </c>
      <c r="D2513" t="s">
        <v>58</v>
      </c>
      <c r="E2513" t="s">
        <v>58</v>
      </c>
      <c r="F2513" t="s">
        <v>29</v>
      </c>
      <c r="G2513">
        <v>808</v>
      </c>
      <c r="H2513" t="s">
        <v>383</v>
      </c>
      <c r="I2513" s="38" t="s">
        <v>422</v>
      </c>
      <c r="J2513" s="38" t="s">
        <v>422</v>
      </c>
      <c r="K2513" t="s">
        <v>444</v>
      </c>
      <c r="L2513" t="s">
        <v>444</v>
      </c>
      <c r="M2513" t="s">
        <v>444</v>
      </c>
    </row>
    <row r="2514" spans="1:13" hidden="1" x14ac:dyDescent="0.35">
      <c r="A2514" s="45">
        <v>46053</v>
      </c>
      <c r="B2514" t="s">
        <v>381</v>
      </c>
      <c r="C2514" t="s">
        <v>46</v>
      </c>
      <c r="D2514" t="s">
        <v>58</v>
      </c>
      <c r="E2514" t="s">
        <v>58</v>
      </c>
      <c r="F2514" t="s">
        <v>29</v>
      </c>
      <c r="G2514">
        <v>809</v>
      </c>
      <c r="H2514" t="s">
        <v>26</v>
      </c>
      <c r="I2514" s="38" t="s">
        <v>596</v>
      </c>
      <c r="J2514" t="s">
        <v>814</v>
      </c>
      <c r="K2514" t="s">
        <v>444</v>
      </c>
      <c r="L2514" t="s">
        <v>441</v>
      </c>
      <c r="M2514" t="s">
        <v>897</v>
      </c>
    </row>
    <row r="2515" spans="1:13" hidden="1" x14ac:dyDescent="0.35">
      <c r="A2515" s="45">
        <v>46053</v>
      </c>
      <c r="B2515" t="s">
        <v>381</v>
      </c>
      <c r="C2515" t="s">
        <v>47</v>
      </c>
      <c r="D2515" t="s">
        <v>58</v>
      </c>
      <c r="E2515" t="s">
        <v>58</v>
      </c>
      <c r="F2515" t="s">
        <v>29</v>
      </c>
      <c r="G2515">
        <v>809</v>
      </c>
      <c r="H2515" t="s">
        <v>26</v>
      </c>
      <c r="I2515" s="38" t="s">
        <v>444</v>
      </c>
      <c r="J2515" s="38" t="s">
        <v>444</v>
      </c>
      <c r="K2515" s="38" t="s">
        <v>444</v>
      </c>
      <c r="L2515" s="38" t="s">
        <v>444</v>
      </c>
      <c r="M2515" s="38" t="s">
        <v>444</v>
      </c>
    </row>
    <row r="2516" spans="1:13" hidden="1" x14ac:dyDescent="0.35">
      <c r="A2516" s="45">
        <v>46053</v>
      </c>
      <c r="B2516" t="s">
        <v>381</v>
      </c>
      <c r="C2516" t="s">
        <v>402</v>
      </c>
      <c r="D2516" t="s">
        <v>58</v>
      </c>
      <c r="E2516" t="s">
        <v>58</v>
      </c>
      <c r="F2516" t="s">
        <v>29</v>
      </c>
      <c r="G2516">
        <v>809</v>
      </c>
      <c r="H2516" t="s">
        <v>26</v>
      </c>
      <c r="I2516" t="s">
        <v>444</v>
      </c>
      <c r="J2516" t="s">
        <v>444</v>
      </c>
      <c r="K2516" t="s">
        <v>444</v>
      </c>
      <c r="L2516" t="s">
        <v>444</v>
      </c>
      <c r="M2516" t="s">
        <v>444</v>
      </c>
    </row>
    <row r="2517" spans="1:13" hidden="1" x14ac:dyDescent="0.35">
      <c r="A2517" s="45">
        <v>46053</v>
      </c>
      <c r="B2517" t="s">
        <v>381</v>
      </c>
      <c r="C2517" t="s">
        <v>26</v>
      </c>
      <c r="D2517" t="s">
        <v>58</v>
      </c>
      <c r="E2517" t="s">
        <v>58</v>
      </c>
      <c r="F2517" t="s">
        <v>29</v>
      </c>
      <c r="G2517">
        <v>809</v>
      </c>
      <c r="H2517" t="s">
        <v>26</v>
      </c>
      <c r="I2517" s="38" t="s">
        <v>422</v>
      </c>
      <c r="J2517" s="37" t="s">
        <v>444</v>
      </c>
      <c r="K2517" s="38" t="s">
        <v>422</v>
      </c>
      <c r="L2517" s="38" t="s">
        <v>444</v>
      </c>
      <c r="M2517" t="s">
        <v>444</v>
      </c>
    </row>
    <row r="2518" spans="1:13" hidden="1" x14ac:dyDescent="0.35">
      <c r="A2518" s="45">
        <v>46053</v>
      </c>
      <c r="B2518" t="s">
        <v>381</v>
      </c>
      <c r="C2518" t="s">
        <v>42</v>
      </c>
      <c r="D2518" t="s">
        <v>58</v>
      </c>
      <c r="E2518" t="s">
        <v>58</v>
      </c>
      <c r="F2518" t="s">
        <v>29</v>
      </c>
      <c r="G2518">
        <v>809</v>
      </c>
      <c r="H2518" t="s">
        <v>26</v>
      </c>
      <c r="I2518" t="s">
        <v>422</v>
      </c>
      <c r="J2518" t="s">
        <v>444</v>
      </c>
      <c r="K2518" t="s">
        <v>444</v>
      </c>
      <c r="L2518" t="s">
        <v>422</v>
      </c>
      <c r="M2518" t="s">
        <v>422</v>
      </c>
    </row>
    <row r="2519" spans="1:13" hidden="1" x14ac:dyDescent="0.35">
      <c r="A2519" s="45">
        <v>46053</v>
      </c>
      <c r="B2519" t="s">
        <v>381</v>
      </c>
      <c r="C2519" t="s">
        <v>18</v>
      </c>
      <c r="D2519" t="s">
        <v>58</v>
      </c>
      <c r="E2519" t="s">
        <v>58</v>
      </c>
      <c r="F2519" t="s">
        <v>29</v>
      </c>
      <c r="G2519">
        <v>809</v>
      </c>
      <c r="H2519" t="s">
        <v>26</v>
      </c>
      <c r="I2519" s="38" t="s">
        <v>814</v>
      </c>
      <c r="J2519" t="s">
        <v>643</v>
      </c>
      <c r="K2519" t="s">
        <v>444</v>
      </c>
      <c r="L2519" t="s">
        <v>439</v>
      </c>
      <c r="M2519" t="s">
        <v>1302</v>
      </c>
    </row>
    <row r="2520" spans="1:13" hidden="1" x14ac:dyDescent="0.35">
      <c r="A2520" s="45">
        <v>46053</v>
      </c>
      <c r="B2520" t="s">
        <v>381</v>
      </c>
      <c r="C2520" t="s">
        <v>48</v>
      </c>
      <c r="D2520" t="s">
        <v>58</v>
      </c>
      <c r="E2520" t="s">
        <v>58</v>
      </c>
      <c r="F2520" t="s">
        <v>29</v>
      </c>
      <c r="G2520">
        <v>809</v>
      </c>
      <c r="H2520" t="s">
        <v>26</v>
      </c>
      <c r="I2520" t="s">
        <v>422</v>
      </c>
      <c r="J2520" t="s">
        <v>422</v>
      </c>
      <c r="K2520" t="s">
        <v>444</v>
      </c>
      <c r="L2520" t="s">
        <v>444</v>
      </c>
      <c r="M2520" t="s">
        <v>444</v>
      </c>
    </row>
    <row r="2521" spans="1:13" hidden="1" x14ac:dyDescent="0.35">
      <c r="A2521" s="45">
        <v>46053</v>
      </c>
      <c r="B2521" t="s">
        <v>381</v>
      </c>
      <c r="C2521" t="s">
        <v>46</v>
      </c>
      <c r="D2521" t="s">
        <v>58</v>
      </c>
      <c r="E2521" t="s">
        <v>58</v>
      </c>
      <c r="F2521" t="s">
        <v>29</v>
      </c>
      <c r="G2521">
        <v>999</v>
      </c>
      <c r="H2521" t="s">
        <v>27</v>
      </c>
      <c r="I2521" t="s">
        <v>530</v>
      </c>
      <c r="J2521" t="s">
        <v>531</v>
      </c>
      <c r="K2521" t="s">
        <v>532</v>
      </c>
      <c r="L2521" t="s">
        <v>533</v>
      </c>
      <c r="M2521" t="s">
        <v>512</v>
      </c>
    </row>
    <row r="2522" spans="1:13" hidden="1" x14ac:dyDescent="0.35">
      <c r="A2522" s="45">
        <v>46053</v>
      </c>
      <c r="B2522" t="s">
        <v>381</v>
      </c>
      <c r="C2522" t="s">
        <v>47</v>
      </c>
      <c r="D2522" t="s">
        <v>58</v>
      </c>
      <c r="E2522" t="s">
        <v>58</v>
      </c>
      <c r="F2522" t="s">
        <v>29</v>
      </c>
      <c r="G2522">
        <v>999</v>
      </c>
      <c r="H2522" t="s">
        <v>27</v>
      </c>
      <c r="I2522" s="38" t="s">
        <v>534</v>
      </c>
      <c r="J2522" s="38" t="s">
        <v>535</v>
      </c>
      <c r="K2522" s="38" t="s">
        <v>473</v>
      </c>
      <c r="L2522" s="38" t="s">
        <v>536</v>
      </c>
      <c r="M2522" t="s">
        <v>444</v>
      </c>
    </row>
    <row r="2523" spans="1:13" hidden="1" x14ac:dyDescent="0.35">
      <c r="A2523" s="45">
        <v>46053</v>
      </c>
      <c r="B2523" t="s">
        <v>381</v>
      </c>
      <c r="C2523" t="s">
        <v>402</v>
      </c>
      <c r="D2523" t="s">
        <v>58</v>
      </c>
      <c r="E2523" t="s">
        <v>58</v>
      </c>
      <c r="F2523" t="s">
        <v>29</v>
      </c>
      <c r="G2523">
        <v>999</v>
      </c>
      <c r="H2523" t="s">
        <v>27</v>
      </c>
      <c r="I2523" t="s">
        <v>537</v>
      </c>
      <c r="J2523" t="s">
        <v>538</v>
      </c>
      <c r="K2523" t="s">
        <v>422</v>
      </c>
      <c r="L2523" t="s">
        <v>422</v>
      </c>
      <c r="M2523" t="s">
        <v>444</v>
      </c>
    </row>
    <row r="2524" spans="1:13" hidden="1" x14ac:dyDescent="0.35">
      <c r="A2524" s="45">
        <v>46053</v>
      </c>
      <c r="B2524" t="s">
        <v>381</v>
      </c>
      <c r="C2524" t="s">
        <v>26</v>
      </c>
      <c r="D2524" t="s">
        <v>58</v>
      </c>
      <c r="E2524" t="s">
        <v>58</v>
      </c>
      <c r="F2524" t="s">
        <v>29</v>
      </c>
      <c r="G2524">
        <v>999</v>
      </c>
      <c r="H2524" t="s">
        <v>27</v>
      </c>
      <c r="I2524" s="38" t="s">
        <v>539</v>
      </c>
      <c r="J2524" t="s">
        <v>540</v>
      </c>
      <c r="K2524" t="s">
        <v>422</v>
      </c>
      <c r="L2524" t="s">
        <v>422</v>
      </c>
      <c r="M2524" t="s">
        <v>422</v>
      </c>
    </row>
    <row r="2525" spans="1:13" hidden="1" x14ac:dyDescent="0.35">
      <c r="A2525" s="45">
        <v>46053</v>
      </c>
      <c r="B2525" t="s">
        <v>381</v>
      </c>
      <c r="C2525" t="s">
        <v>42</v>
      </c>
      <c r="D2525" t="s">
        <v>58</v>
      </c>
      <c r="E2525" t="s">
        <v>58</v>
      </c>
      <c r="F2525" t="s">
        <v>29</v>
      </c>
      <c r="G2525">
        <v>999</v>
      </c>
      <c r="H2525" t="s">
        <v>27</v>
      </c>
      <c r="I2525" t="s">
        <v>541</v>
      </c>
      <c r="J2525" t="s">
        <v>542</v>
      </c>
      <c r="K2525" t="s">
        <v>543</v>
      </c>
      <c r="L2525" t="s">
        <v>544</v>
      </c>
      <c r="M2525" t="s">
        <v>472</v>
      </c>
    </row>
    <row r="2526" spans="1:13" hidden="1" x14ac:dyDescent="0.35">
      <c r="A2526" s="45">
        <v>46053</v>
      </c>
      <c r="B2526" t="s">
        <v>381</v>
      </c>
      <c r="C2526" t="s">
        <v>18</v>
      </c>
      <c r="D2526" t="s">
        <v>58</v>
      </c>
      <c r="E2526" t="s">
        <v>58</v>
      </c>
      <c r="F2526" t="s">
        <v>29</v>
      </c>
      <c r="G2526">
        <v>999</v>
      </c>
      <c r="H2526" t="s">
        <v>27</v>
      </c>
      <c r="I2526" t="s">
        <v>545</v>
      </c>
      <c r="J2526" t="s">
        <v>546</v>
      </c>
      <c r="K2526" t="s">
        <v>547</v>
      </c>
      <c r="L2526" t="s">
        <v>548</v>
      </c>
      <c r="M2526" t="s">
        <v>549</v>
      </c>
    </row>
    <row r="2527" spans="1:13" hidden="1" x14ac:dyDescent="0.35">
      <c r="A2527" s="45">
        <v>46053</v>
      </c>
      <c r="B2527" t="s">
        <v>381</v>
      </c>
      <c r="C2527" t="s">
        <v>48</v>
      </c>
      <c r="D2527" t="s">
        <v>58</v>
      </c>
      <c r="E2527" t="s">
        <v>58</v>
      </c>
      <c r="F2527" t="s">
        <v>29</v>
      </c>
      <c r="G2527">
        <v>999</v>
      </c>
      <c r="H2527" t="s">
        <v>27</v>
      </c>
      <c r="I2527" t="s">
        <v>550</v>
      </c>
      <c r="J2527" t="s">
        <v>551</v>
      </c>
      <c r="K2527" t="s">
        <v>506</v>
      </c>
      <c r="L2527" t="s">
        <v>502</v>
      </c>
      <c r="M2527" t="s">
        <v>422</v>
      </c>
    </row>
    <row r="2528" spans="1:13" hidden="1" x14ac:dyDescent="0.35">
      <c r="A2528" s="45">
        <v>46053</v>
      </c>
      <c r="B2528" t="s">
        <v>381</v>
      </c>
      <c r="C2528" t="s">
        <v>46</v>
      </c>
      <c r="D2528" t="s">
        <v>58</v>
      </c>
      <c r="E2528" t="s">
        <v>58</v>
      </c>
      <c r="F2528" t="s">
        <v>33</v>
      </c>
      <c r="G2528">
        <v>801</v>
      </c>
      <c r="H2528">
        <v>0</v>
      </c>
      <c r="I2528" t="s">
        <v>564</v>
      </c>
      <c r="J2528" t="s">
        <v>900</v>
      </c>
      <c r="K2528" t="s">
        <v>834</v>
      </c>
      <c r="L2528" t="s">
        <v>444</v>
      </c>
      <c r="M2528" t="s">
        <v>693</v>
      </c>
    </row>
    <row r="2529" spans="1:13" hidden="1" x14ac:dyDescent="0.35">
      <c r="A2529" s="45">
        <v>46053</v>
      </c>
      <c r="B2529" t="s">
        <v>381</v>
      </c>
      <c r="C2529" t="s">
        <v>47</v>
      </c>
      <c r="D2529" t="s">
        <v>58</v>
      </c>
      <c r="E2529" t="s">
        <v>58</v>
      </c>
      <c r="F2529" t="s">
        <v>33</v>
      </c>
      <c r="G2529">
        <v>801</v>
      </c>
      <c r="H2529">
        <v>0</v>
      </c>
      <c r="I2529" s="38" t="s">
        <v>422</v>
      </c>
      <c r="J2529" t="s">
        <v>444</v>
      </c>
      <c r="K2529" t="s">
        <v>444</v>
      </c>
      <c r="L2529" t="s">
        <v>444</v>
      </c>
      <c r="M2529" t="s">
        <v>422</v>
      </c>
    </row>
    <row r="2530" spans="1:13" hidden="1" x14ac:dyDescent="0.35">
      <c r="A2530" s="45">
        <v>46053</v>
      </c>
      <c r="B2530" t="s">
        <v>381</v>
      </c>
      <c r="C2530" t="s">
        <v>402</v>
      </c>
      <c r="D2530" t="s">
        <v>58</v>
      </c>
      <c r="E2530" t="s">
        <v>58</v>
      </c>
      <c r="F2530" t="s">
        <v>33</v>
      </c>
      <c r="G2530">
        <v>801</v>
      </c>
      <c r="H2530">
        <v>0</v>
      </c>
      <c r="I2530" t="s">
        <v>422</v>
      </c>
      <c r="J2530" t="s">
        <v>444</v>
      </c>
      <c r="K2530" t="s">
        <v>444</v>
      </c>
      <c r="L2530" t="s">
        <v>444</v>
      </c>
      <c r="M2530" t="s">
        <v>422</v>
      </c>
    </row>
    <row r="2531" spans="1:13" hidden="1" x14ac:dyDescent="0.35">
      <c r="A2531" s="45">
        <v>46053</v>
      </c>
      <c r="B2531" t="s">
        <v>381</v>
      </c>
      <c r="C2531" t="s">
        <v>26</v>
      </c>
      <c r="D2531" t="s">
        <v>58</v>
      </c>
      <c r="E2531" t="s">
        <v>58</v>
      </c>
      <c r="F2531" t="s">
        <v>33</v>
      </c>
      <c r="G2531">
        <v>801</v>
      </c>
      <c r="H2531">
        <v>0</v>
      </c>
      <c r="I2531" t="s">
        <v>1242</v>
      </c>
      <c r="J2531" t="s">
        <v>444</v>
      </c>
      <c r="K2531" t="s">
        <v>422</v>
      </c>
      <c r="L2531" t="s">
        <v>444</v>
      </c>
      <c r="M2531" t="s">
        <v>1366</v>
      </c>
    </row>
    <row r="2532" spans="1:13" hidden="1" x14ac:dyDescent="0.35">
      <c r="A2532" s="45">
        <v>46053</v>
      </c>
      <c r="B2532" t="s">
        <v>381</v>
      </c>
      <c r="C2532" t="s">
        <v>42</v>
      </c>
      <c r="D2532" t="s">
        <v>58</v>
      </c>
      <c r="E2532" t="s">
        <v>58</v>
      </c>
      <c r="F2532" t="s">
        <v>33</v>
      </c>
      <c r="G2532">
        <v>801</v>
      </c>
      <c r="H2532">
        <v>0</v>
      </c>
      <c r="I2532" t="s">
        <v>1366</v>
      </c>
      <c r="J2532" t="s">
        <v>444</v>
      </c>
      <c r="K2532" t="s">
        <v>444</v>
      </c>
      <c r="L2532" t="s">
        <v>444</v>
      </c>
      <c r="M2532" t="s">
        <v>837</v>
      </c>
    </row>
    <row r="2533" spans="1:13" hidden="1" x14ac:dyDescent="0.35">
      <c r="A2533" s="45">
        <v>46053</v>
      </c>
      <c r="B2533" t="s">
        <v>381</v>
      </c>
      <c r="C2533" t="s">
        <v>18</v>
      </c>
      <c r="D2533" t="s">
        <v>58</v>
      </c>
      <c r="E2533" t="s">
        <v>58</v>
      </c>
      <c r="F2533" t="s">
        <v>33</v>
      </c>
      <c r="G2533">
        <v>801</v>
      </c>
      <c r="H2533">
        <v>0</v>
      </c>
      <c r="I2533" t="s">
        <v>1296</v>
      </c>
      <c r="J2533" t="s">
        <v>568</v>
      </c>
      <c r="K2533" t="s">
        <v>569</v>
      </c>
      <c r="L2533" t="s">
        <v>444</v>
      </c>
      <c r="M2533" t="s">
        <v>832</v>
      </c>
    </row>
    <row r="2534" spans="1:13" hidden="1" x14ac:dyDescent="0.35">
      <c r="A2534" s="45">
        <v>46053</v>
      </c>
      <c r="B2534" t="s">
        <v>381</v>
      </c>
      <c r="C2534" t="s">
        <v>48</v>
      </c>
      <c r="D2534" t="s">
        <v>58</v>
      </c>
      <c r="E2534" t="s">
        <v>58</v>
      </c>
      <c r="F2534" t="s">
        <v>33</v>
      </c>
      <c r="G2534">
        <v>801</v>
      </c>
      <c r="H2534">
        <v>0</v>
      </c>
      <c r="I2534" t="s">
        <v>422</v>
      </c>
      <c r="J2534" t="s">
        <v>444</v>
      </c>
      <c r="K2534" t="s">
        <v>422</v>
      </c>
      <c r="L2534" t="s">
        <v>444</v>
      </c>
      <c r="M2534" t="s">
        <v>422</v>
      </c>
    </row>
    <row r="2535" spans="1:13" hidden="1" x14ac:dyDescent="0.35">
      <c r="A2535" s="45">
        <v>46053</v>
      </c>
      <c r="B2535" t="s">
        <v>381</v>
      </c>
      <c r="C2535" t="s">
        <v>46</v>
      </c>
      <c r="D2535" t="s">
        <v>58</v>
      </c>
      <c r="E2535" t="s">
        <v>58</v>
      </c>
      <c r="F2535" t="s">
        <v>33</v>
      </c>
      <c r="G2535">
        <v>802</v>
      </c>
      <c r="H2535">
        <v>1</v>
      </c>
      <c r="I2535" t="s">
        <v>1021</v>
      </c>
      <c r="J2535" t="s">
        <v>1402</v>
      </c>
      <c r="K2535" t="s">
        <v>1285</v>
      </c>
      <c r="L2535" t="s">
        <v>1117</v>
      </c>
      <c r="M2535" t="s">
        <v>979</v>
      </c>
    </row>
    <row r="2536" spans="1:13" hidden="1" x14ac:dyDescent="0.35">
      <c r="A2536" s="45">
        <v>46053</v>
      </c>
      <c r="B2536" t="s">
        <v>381</v>
      </c>
      <c r="C2536" t="s">
        <v>47</v>
      </c>
      <c r="D2536" t="s">
        <v>58</v>
      </c>
      <c r="E2536" t="s">
        <v>58</v>
      </c>
      <c r="F2536" t="s">
        <v>33</v>
      </c>
      <c r="G2536">
        <v>802</v>
      </c>
      <c r="H2536">
        <v>1</v>
      </c>
      <c r="I2536" t="s">
        <v>1331</v>
      </c>
      <c r="J2536" t="s">
        <v>422</v>
      </c>
      <c r="K2536" t="s">
        <v>1026</v>
      </c>
      <c r="L2536" t="s">
        <v>444</v>
      </c>
      <c r="M2536" t="s">
        <v>444</v>
      </c>
    </row>
    <row r="2537" spans="1:13" hidden="1" x14ac:dyDescent="0.35">
      <c r="A2537" s="45">
        <v>46053</v>
      </c>
      <c r="B2537" t="s">
        <v>381</v>
      </c>
      <c r="C2537" t="s">
        <v>402</v>
      </c>
      <c r="D2537" t="s">
        <v>58</v>
      </c>
      <c r="E2537" t="s">
        <v>58</v>
      </c>
      <c r="F2537" t="s">
        <v>33</v>
      </c>
      <c r="G2537">
        <v>802</v>
      </c>
      <c r="H2537">
        <v>1</v>
      </c>
      <c r="I2537" t="s">
        <v>1029</v>
      </c>
      <c r="J2537" t="s">
        <v>422</v>
      </c>
      <c r="K2537" t="s">
        <v>422</v>
      </c>
      <c r="L2537" t="s">
        <v>444</v>
      </c>
      <c r="M2537" t="s">
        <v>444</v>
      </c>
    </row>
    <row r="2538" spans="1:13" hidden="1" x14ac:dyDescent="0.35">
      <c r="A2538" s="45">
        <v>46053</v>
      </c>
      <c r="B2538" t="s">
        <v>381</v>
      </c>
      <c r="C2538" t="s">
        <v>26</v>
      </c>
      <c r="D2538" t="s">
        <v>58</v>
      </c>
      <c r="E2538" t="s">
        <v>58</v>
      </c>
      <c r="F2538" t="s">
        <v>33</v>
      </c>
      <c r="G2538">
        <v>802</v>
      </c>
      <c r="H2538">
        <v>1</v>
      </c>
      <c r="I2538" t="s">
        <v>830</v>
      </c>
      <c r="J2538" t="s">
        <v>1552</v>
      </c>
      <c r="K2538" t="s">
        <v>444</v>
      </c>
      <c r="L2538" t="s">
        <v>422</v>
      </c>
      <c r="M2538" t="s">
        <v>422</v>
      </c>
    </row>
    <row r="2539" spans="1:13" hidden="1" x14ac:dyDescent="0.35">
      <c r="A2539" s="45">
        <v>46053</v>
      </c>
      <c r="B2539" t="s">
        <v>381</v>
      </c>
      <c r="C2539" t="s">
        <v>42</v>
      </c>
      <c r="D2539" t="s">
        <v>58</v>
      </c>
      <c r="E2539" t="s">
        <v>58</v>
      </c>
      <c r="F2539" t="s">
        <v>33</v>
      </c>
      <c r="G2539">
        <v>802</v>
      </c>
      <c r="H2539">
        <v>1</v>
      </c>
      <c r="I2539" t="s">
        <v>658</v>
      </c>
      <c r="J2539" t="s">
        <v>1553</v>
      </c>
      <c r="K2539" t="s">
        <v>788</v>
      </c>
      <c r="L2539" t="s">
        <v>422</v>
      </c>
      <c r="M2539" t="s">
        <v>422</v>
      </c>
    </row>
    <row r="2540" spans="1:13" hidden="1" x14ac:dyDescent="0.35">
      <c r="A2540" s="45">
        <v>46053</v>
      </c>
      <c r="B2540" t="s">
        <v>381</v>
      </c>
      <c r="C2540" t="s">
        <v>18</v>
      </c>
      <c r="D2540" t="s">
        <v>58</v>
      </c>
      <c r="E2540" t="s">
        <v>58</v>
      </c>
      <c r="F2540" t="s">
        <v>33</v>
      </c>
      <c r="G2540">
        <v>802</v>
      </c>
      <c r="H2540">
        <v>1</v>
      </c>
      <c r="I2540" t="s">
        <v>1311</v>
      </c>
      <c r="J2540" t="s">
        <v>1554</v>
      </c>
      <c r="K2540" t="s">
        <v>1555</v>
      </c>
      <c r="L2540" t="s">
        <v>961</v>
      </c>
      <c r="M2540" t="s">
        <v>1234</v>
      </c>
    </row>
    <row r="2541" spans="1:13" hidden="1" x14ac:dyDescent="0.35">
      <c r="A2541" s="45">
        <v>46053</v>
      </c>
      <c r="B2541" t="s">
        <v>381</v>
      </c>
      <c r="C2541" t="s">
        <v>48</v>
      </c>
      <c r="D2541" t="s">
        <v>58</v>
      </c>
      <c r="E2541" t="s">
        <v>58</v>
      </c>
      <c r="F2541" t="s">
        <v>33</v>
      </c>
      <c r="G2541">
        <v>802</v>
      </c>
      <c r="H2541">
        <v>1</v>
      </c>
      <c r="I2541" t="s">
        <v>951</v>
      </c>
      <c r="J2541" t="s">
        <v>422</v>
      </c>
      <c r="K2541" t="s">
        <v>573</v>
      </c>
      <c r="L2541" t="s">
        <v>422</v>
      </c>
      <c r="M2541" t="s">
        <v>422</v>
      </c>
    </row>
    <row r="2542" spans="1:13" hidden="1" x14ac:dyDescent="0.35">
      <c r="A2542" s="45">
        <v>46053</v>
      </c>
      <c r="B2542" t="s">
        <v>381</v>
      </c>
      <c r="C2542" t="s">
        <v>46</v>
      </c>
      <c r="D2542" t="s">
        <v>58</v>
      </c>
      <c r="E2542" t="s">
        <v>58</v>
      </c>
      <c r="F2542" t="s">
        <v>33</v>
      </c>
      <c r="G2542">
        <v>803</v>
      </c>
      <c r="H2542">
        <v>2</v>
      </c>
      <c r="I2542" t="s">
        <v>918</v>
      </c>
      <c r="J2542" t="s">
        <v>1235</v>
      </c>
      <c r="K2542" t="s">
        <v>919</v>
      </c>
      <c r="L2542" t="s">
        <v>1071</v>
      </c>
      <c r="M2542" t="s">
        <v>729</v>
      </c>
    </row>
    <row r="2543" spans="1:13" hidden="1" x14ac:dyDescent="0.35">
      <c r="A2543" s="45">
        <v>46053</v>
      </c>
      <c r="B2543" t="s">
        <v>381</v>
      </c>
      <c r="C2543" t="s">
        <v>47</v>
      </c>
      <c r="D2543" t="s">
        <v>58</v>
      </c>
      <c r="E2543" t="s">
        <v>58</v>
      </c>
      <c r="F2543" t="s">
        <v>33</v>
      </c>
      <c r="G2543">
        <v>803</v>
      </c>
      <c r="H2543">
        <v>2</v>
      </c>
      <c r="I2543" t="s">
        <v>750</v>
      </c>
      <c r="J2543" t="s">
        <v>422</v>
      </c>
      <c r="K2543" t="s">
        <v>422</v>
      </c>
      <c r="L2543" t="s">
        <v>444</v>
      </c>
      <c r="M2543" t="s">
        <v>444</v>
      </c>
    </row>
    <row r="2544" spans="1:13" hidden="1" x14ac:dyDescent="0.35">
      <c r="A2544" s="45">
        <v>46053</v>
      </c>
      <c r="B2544" t="s">
        <v>381</v>
      </c>
      <c r="C2544" t="s">
        <v>402</v>
      </c>
      <c r="D2544" t="s">
        <v>58</v>
      </c>
      <c r="E2544" t="s">
        <v>58</v>
      </c>
      <c r="F2544" t="s">
        <v>33</v>
      </c>
      <c r="G2544">
        <v>803</v>
      </c>
      <c r="H2544">
        <v>2</v>
      </c>
      <c r="I2544" t="s">
        <v>422</v>
      </c>
      <c r="J2544" t="s">
        <v>422</v>
      </c>
      <c r="K2544" t="s">
        <v>444</v>
      </c>
      <c r="L2544" t="s">
        <v>444</v>
      </c>
      <c r="M2544" t="s">
        <v>444</v>
      </c>
    </row>
    <row r="2545" spans="1:13" hidden="1" x14ac:dyDescent="0.35">
      <c r="A2545" s="45">
        <v>46053</v>
      </c>
      <c r="B2545" t="s">
        <v>381</v>
      </c>
      <c r="C2545" t="s">
        <v>26</v>
      </c>
      <c r="D2545" t="s">
        <v>58</v>
      </c>
      <c r="E2545" t="s">
        <v>58</v>
      </c>
      <c r="F2545" t="s">
        <v>33</v>
      </c>
      <c r="G2545">
        <v>803</v>
      </c>
      <c r="H2545">
        <v>2</v>
      </c>
      <c r="I2545" t="s">
        <v>1342</v>
      </c>
      <c r="J2545" t="s">
        <v>422</v>
      </c>
      <c r="K2545" t="s">
        <v>444</v>
      </c>
      <c r="L2545" t="s">
        <v>444</v>
      </c>
      <c r="M2545" t="s">
        <v>639</v>
      </c>
    </row>
    <row r="2546" spans="1:13" hidden="1" x14ac:dyDescent="0.35">
      <c r="A2546" s="45">
        <v>46053</v>
      </c>
      <c r="B2546" t="s">
        <v>381</v>
      </c>
      <c r="C2546" t="s">
        <v>42</v>
      </c>
      <c r="D2546" t="s">
        <v>58</v>
      </c>
      <c r="E2546" t="s">
        <v>58</v>
      </c>
      <c r="F2546" t="s">
        <v>33</v>
      </c>
      <c r="G2546">
        <v>803</v>
      </c>
      <c r="H2546">
        <v>2</v>
      </c>
      <c r="I2546" t="s">
        <v>1089</v>
      </c>
      <c r="J2546" t="s">
        <v>422</v>
      </c>
      <c r="K2546" t="s">
        <v>1187</v>
      </c>
      <c r="L2546" t="s">
        <v>422</v>
      </c>
      <c r="M2546" t="s">
        <v>444</v>
      </c>
    </row>
    <row r="2547" spans="1:13" hidden="1" x14ac:dyDescent="0.35">
      <c r="A2547" s="45">
        <v>46053</v>
      </c>
      <c r="B2547" t="s">
        <v>381</v>
      </c>
      <c r="C2547" t="s">
        <v>18</v>
      </c>
      <c r="D2547" t="s">
        <v>58</v>
      </c>
      <c r="E2547" t="s">
        <v>58</v>
      </c>
      <c r="F2547" t="s">
        <v>33</v>
      </c>
      <c r="G2547">
        <v>803</v>
      </c>
      <c r="H2547">
        <v>2</v>
      </c>
      <c r="I2547" t="s">
        <v>1222</v>
      </c>
      <c r="J2547" t="s">
        <v>1182</v>
      </c>
      <c r="K2547" t="s">
        <v>1358</v>
      </c>
      <c r="L2547" t="s">
        <v>1187</v>
      </c>
      <c r="M2547" t="s">
        <v>794</v>
      </c>
    </row>
    <row r="2548" spans="1:13" hidden="1" x14ac:dyDescent="0.35">
      <c r="A2548" s="45">
        <v>46053</v>
      </c>
      <c r="B2548" t="s">
        <v>381</v>
      </c>
      <c r="C2548" t="s">
        <v>48</v>
      </c>
      <c r="D2548" t="s">
        <v>58</v>
      </c>
      <c r="E2548" t="s">
        <v>58</v>
      </c>
      <c r="F2548" t="s">
        <v>33</v>
      </c>
      <c r="G2548">
        <v>803</v>
      </c>
      <c r="H2548">
        <v>2</v>
      </c>
      <c r="I2548" t="s">
        <v>1016</v>
      </c>
      <c r="J2548" t="s">
        <v>422</v>
      </c>
      <c r="K2548" t="s">
        <v>422</v>
      </c>
      <c r="L2548" t="s">
        <v>422</v>
      </c>
      <c r="M2548" t="s">
        <v>444</v>
      </c>
    </row>
    <row r="2549" spans="1:13" hidden="1" x14ac:dyDescent="0.35">
      <c r="A2549" s="45">
        <v>46053</v>
      </c>
      <c r="B2549" t="s">
        <v>381</v>
      </c>
      <c r="C2549" t="s">
        <v>46</v>
      </c>
      <c r="D2549" t="s">
        <v>58</v>
      </c>
      <c r="E2549" t="s">
        <v>58</v>
      </c>
      <c r="F2549" t="s">
        <v>33</v>
      </c>
      <c r="G2549">
        <v>804</v>
      </c>
      <c r="H2549">
        <v>3</v>
      </c>
      <c r="I2549" t="s">
        <v>970</v>
      </c>
      <c r="J2549" t="s">
        <v>1140</v>
      </c>
      <c r="K2549" t="s">
        <v>566</v>
      </c>
      <c r="L2549" t="s">
        <v>448</v>
      </c>
      <c r="M2549" t="s">
        <v>422</v>
      </c>
    </row>
    <row r="2550" spans="1:13" hidden="1" x14ac:dyDescent="0.35">
      <c r="A2550" s="45">
        <v>46053</v>
      </c>
      <c r="B2550" t="s">
        <v>381</v>
      </c>
      <c r="C2550" t="s">
        <v>47</v>
      </c>
      <c r="D2550" t="s">
        <v>58</v>
      </c>
      <c r="E2550" t="s">
        <v>58</v>
      </c>
      <c r="F2550" t="s">
        <v>33</v>
      </c>
      <c r="G2550">
        <v>804</v>
      </c>
      <c r="H2550">
        <v>3</v>
      </c>
      <c r="I2550" t="s">
        <v>422</v>
      </c>
      <c r="J2550" t="s">
        <v>444</v>
      </c>
      <c r="K2550" t="s">
        <v>422</v>
      </c>
      <c r="L2550" t="s">
        <v>444</v>
      </c>
      <c r="M2550" t="s">
        <v>444</v>
      </c>
    </row>
    <row r="2551" spans="1:13" hidden="1" x14ac:dyDescent="0.35">
      <c r="A2551" s="45">
        <v>46053</v>
      </c>
      <c r="B2551" t="s">
        <v>381</v>
      </c>
      <c r="C2551" t="s">
        <v>402</v>
      </c>
      <c r="D2551" t="s">
        <v>58</v>
      </c>
      <c r="E2551" t="s">
        <v>58</v>
      </c>
      <c r="F2551" t="s">
        <v>33</v>
      </c>
      <c r="G2551">
        <v>804</v>
      </c>
      <c r="H2551">
        <v>3</v>
      </c>
      <c r="I2551" t="s">
        <v>422</v>
      </c>
      <c r="J2551" t="s">
        <v>422</v>
      </c>
      <c r="K2551" t="s">
        <v>444</v>
      </c>
      <c r="L2551" t="s">
        <v>444</v>
      </c>
      <c r="M2551" t="s">
        <v>444</v>
      </c>
    </row>
    <row r="2552" spans="1:13" hidden="1" x14ac:dyDescent="0.35">
      <c r="A2552" s="45">
        <v>46053</v>
      </c>
      <c r="B2552" t="s">
        <v>381</v>
      </c>
      <c r="C2552" t="s">
        <v>26</v>
      </c>
      <c r="D2552" t="s">
        <v>58</v>
      </c>
      <c r="E2552" t="s">
        <v>58</v>
      </c>
      <c r="F2552" t="s">
        <v>33</v>
      </c>
      <c r="G2552">
        <v>804</v>
      </c>
      <c r="H2552">
        <v>3</v>
      </c>
      <c r="I2552" s="38" t="s">
        <v>422</v>
      </c>
      <c r="J2552" s="38" t="s">
        <v>422</v>
      </c>
      <c r="K2552" s="37" t="s">
        <v>444</v>
      </c>
      <c r="L2552" s="38" t="s">
        <v>444</v>
      </c>
      <c r="M2552" s="38" t="s">
        <v>444</v>
      </c>
    </row>
    <row r="2553" spans="1:13" hidden="1" x14ac:dyDescent="0.35">
      <c r="A2553" s="45">
        <v>46053</v>
      </c>
      <c r="B2553" t="s">
        <v>381</v>
      </c>
      <c r="C2553" t="s">
        <v>42</v>
      </c>
      <c r="D2553" t="s">
        <v>58</v>
      </c>
      <c r="E2553" t="s">
        <v>58</v>
      </c>
      <c r="F2553" t="s">
        <v>33</v>
      </c>
      <c r="G2553">
        <v>804</v>
      </c>
      <c r="H2553">
        <v>3</v>
      </c>
      <c r="I2553" t="s">
        <v>422</v>
      </c>
      <c r="J2553" t="s">
        <v>422</v>
      </c>
      <c r="K2553" t="s">
        <v>422</v>
      </c>
      <c r="L2553" t="s">
        <v>444</v>
      </c>
      <c r="M2553" t="s">
        <v>422</v>
      </c>
    </row>
    <row r="2554" spans="1:13" hidden="1" x14ac:dyDescent="0.35">
      <c r="A2554" s="45">
        <v>46053</v>
      </c>
      <c r="B2554" t="s">
        <v>381</v>
      </c>
      <c r="C2554" t="s">
        <v>18</v>
      </c>
      <c r="D2554" t="s">
        <v>58</v>
      </c>
      <c r="E2554" t="s">
        <v>58</v>
      </c>
      <c r="F2554" t="s">
        <v>33</v>
      </c>
      <c r="G2554">
        <v>804</v>
      </c>
      <c r="H2554">
        <v>3</v>
      </c>
      <c r="I2554" t="s">
        <v>655</v>
      </c>
      <c r="J2554" t="s">
        <v>847</v>
      </c>
      <c r="K2554" t="s">
        <v>723</v>
      </c>
      <c r="L2554" t="s">
        <v>728</v>
      </c>
      <c r="M2554" t="s">
        <v>422</v>
      </c>
    </row>
    <row r="2555" spans="1:13" hidden="1" x14ac:dyDescent="0.35">
      <c r="A2555" s="45">
        <v>46053</v>
      </c>
      <c r="B2555" t="s">
        <v>381</v>
      </c>
      <c r="C2555" t="s">
        <v>48</v>
      </c>
      <c r="D2555" t="s">
        <v>58</v>
      </c>
      <c r="E2555" t="s">
        <v>58</v>
      </c>
      <c r="F2555" t="s">
        <v>33</v>
      </c>
      <c r="G2555">
        <v>804</v>
      </c>
      <c r="H2555">
        <v>3</v>
      </c>
      <c r="I2555" s="37" t="s">
        <v>899</v>
      </c>
      <c r="J2555" s="38" t="s">
        <v>1315</v>
      </c>
      <c r="K2555" t="s">
        <v>422</v>
      </c>
      <c r="L2555" t="s">
        <v>444</v>
      </c>
      <c r="M2555" s="38" t="s">
        <v>444</v>
      </c>
    </row>
    <row r="2556" spans="1:13" hidden="1" x14ac:dyDescent="0.35">
      <c r="A2556" s="45">
        <v>46053</v>
      </c>
      <c r="B2556" t="s">
        <v>381</v>
      </c>
      <c r="C2556" t="s">
        <v>46</v>
      </c>
      <c r="D2556" t="s">
        <v>58</v>
      </c>
      <c r="E2556" t="s">
        <v>58</v>
      </c>
      <c r="F2556" t="s">
        <v>33</v>
      </c>
      <c r="G2556">
        <v>805</v>
      </c>
      <c r="H2556">
        <v>4</v>
      </c>
      <c r="I2556" t="s">
        <v>574</v>
      </c>
      <c r="J2556" t="s">
        <v>422</v>
      </c>
      <c r="K2556" t="s">
        <v>422</v>
      </c>
      <c r="L2556" t="s">
        <v>422</v>
      </c>
      <c r="M2556" t="s">
        <v>422</v>
      </c>
    </row>
    <row r="2557" spans="1:13" hidden="1" x14ac:dyDescent="0.35">
      <c r="A2557" s="45">
        <v>46053</v>
      </c>
      <c r="B2557" t="s">
        <v>381</v>
      </c>
      <c r="C2557" t="s">
        <v>47</v>
      </c>
      <c r="D2557" t="s">
        <v>58</v>
      </c>
      <c r="E2557" t="s">
        <v>58</v>
      </c>
      <c r="F2557" t="s">
        <v>33</v>
      </c>
      <c r="G2557">
        <v>805</v>
      </c>
      <c r="H2557">
        <v>4</v>
      </c>
      <c r="I2557" s="38" t="s">
        <v>422</v>
      </c>
      <c r="J2557" s="38" t="s">
        <v>444</v>
      </c>
      <c r="K2557" s="38" t="s">
        <v>422</v>
      </c>
      <c r="L2557" s="38" t="s">
        <v>444</v>
      </c>
      <c r="M2557" s="38" t="s">
        <v>444</v>
      </c>
    </row>
    <row r="2558" spans="1:13" hidden="1" x14ac:dyDescent="0.35">
      <c r="A2558" s="45">
        <v>46053</v>
      </c>
      <c r="B2558" t="s">
        <v>381</v>
      </c>
      <c r="C2558" t="s">
        <v>402</v>
      </c>
      <c r="D2558" t="s">
        <v>58</v>
      </c>
      <c r="E2558" t="s">
        <v>58</v>
      </c>
      <c r="F2558" t="s">
        <v>33</v>
      </c>
      <c r="G2558">
        <v>805</v>
      </c>
      <c r="H2558">
        <v>4</v>
      </c>
      <c r="I2558" s="38" t="s">
        <v>422</v>
      </c>
      <c r="J2558" t="s">
        <v>444</v>
      </c>
      <c r="K2558" t="s">
        <v>422</v>
      </c>
      <c r="L2558" t="s">
        <v>444</v>
      </c>
      <c r="M2558" t="s">
        <v>444</v>
      </c>
    </row>
    <row r="2559" spans="1:13" hidden="1" x14ac:dyDescent="0.35">
      <c r="A2559" s="45">
        <v>46053</v>
      </c>
      <c r="B2559" t="s">
        <v>381</v>
      </c>
      <c r="C2559" t="s">
        <v>26</v>
      </c>
      <c r="D2559" t="s">
        <v>58</v>
      </c>
      <c r="E2559" t="s">
        <v>58</v>
      </c>
      <c r="F2559" t="s">
        <v>33</v>
      </c>
      <c r="G2559">
        <v>805</v>
      </c>
      <c r="H2559">
        <v>4</v>
      </c>
      <c r="I2559" t="s">
        <v>422</v>
      </c>
      <c r="J2559" t="s">
        <v>444</v>
      </c>
      <c r="K2559" t="s">
        <v>444</v>
      </c>
      <c r="L2559" t="s">
        <v>444</v>
      </c>
      <c r="M2559" t="s">
        <v>422</v>
      </c>
    </row>
    <row r="2560" spans="1:13" hidden="1" x14ac:dyDescent="0.35">
      <c r="A2560" s="45">
        <v>46053</v>
      </c>
      <c r="B2560" t="s">
        <v>381</v>
      </c>
      <c r="C2560" t="s">
        <v>42</v>
      </c>
      <c r="D2560" t="s">
        <v>58</v>
      </c>
      <c r="E2560" t="s">
        <v>58</v>
      </c>
      <c r="F2560" t="s">
        <v>33</v>
      </c>
      <c r="G2560">
        <v>805</v>
      </c>
      <c r="H2560">
        <v>4</v>
      </c>
      <c r="I2560" t="s">
        <v>422</v>
      </c>
      <c r="J2560" t="s">
        <v>444</v>
      </c>
      <c r="K2560" t="s">
        <v>444</v>
      </c>
      <c r="L2560" t="s">
        <v>422</v>
      </c>
      <c r="M2560" t="s">
        <v>444</v>
      </c>
    </row>
    <row r="2561" spans="1:13" hidden="1" x14ac:dyDescent="0.35">
      <c r="A2561" s="45">
        <v>46053</v>
      </c>
      <c r="B2561" t="s">
        <v>381</v>
      </c>
      <c r="C2561" t="s">
        <v>18</v>
      </c>
      <c r="D2561" t="s">
        <v>58</v>
      </c>
      <c r="E2561" t="s">
        <v>58</v>
      </c>
      <c r="F2561" t="s">
        <v>33</v>
      </c>
      <c r="G2561">
        <v>805</v>
      </c>
      <c r="H2561">
        <v>4</v>
      </c>
      <c r="I2561" t="s">
        <v>574</v>
      </c>
      <c r="J2561" t="s">
        <v>422</v>
      </c>
      <c r="K2561" t="s">
        <v>422</v>
      </c>
      <c r="L2561" t="s">
        <v>422</v>
      </c>
      <c r="M2561" t="s">
        <v>422</v>
      </c>
    </row>
    <row r="2562" spans="1:13" hidden="1" x14ac:dyDescent="0.35">
      <c r="A2562" s="45">
        <v>46053</v>
      </c>
      <c r="B2562" t="s">
        <v>381</v>
      </c>
      <c r="C2562" t="s">
        <v>48</v>
      </c>
      <c r="D2562" t="s">
        <v>58</v>
      </c>
      <c r="E2562" t="s">
        <v>58</v>
      </c>
      <c r="F2562" t="s">
        <v>33</v>
      </c>
      <c r="G2562">
        <v>805</v>
      </c>
      <c r="H2562">
        <v>4</v>
      </c>
      <c r="I2562" t="s">
        <v>444</v>
      </c>
      <c r="J2562" t="s">
        <v>444</v>
      </c>
      <c r="K2562" t="s">
        <v>444</v>
      </c>
      <c r="L2562" t="s">
        <v>444</v>
      </c>
      <c r="M2562" t="s">
        <v>444</v>
      </c>
    </row>
    <row r="2563" spans="1:13" hidden="1" x14ac:dyDescent="0.35">
      <c r="A2563" s="45">
        <v>46053</v>
      </c>
      <c r="B2563" t="s">
        <v>381</v>
      </c>
      <c r="C2563" t="s">
        <v>46</v>
      </c>
      <c r="D2563" t="s">
        <v>58</v>
      </c>
      <c r="E2563" t="s">
        <v>58</v>
      </c>
      <c r="F2563" t="s">
        <v>33</v>
      </c>
      <c r="G2563">
        <v>806</v>
      </c>
      <c r="H2563">
        <v>5</v>
      </c>
      <c r="I2563" t="s">
        <v>422</v>
      </c>
      <c r="J2563" t="s">
        <v>444</v>
      </c>
      <c r="K2563" t="s">
        <v>422</v>
      </c>
      <c r="L2563" t="s">
        <v>444</v>
      </c>
      <c r="M2563" t="s">
        <v>444</v>
      </c>
    </row>
    <row r="2564" spans="1:13" hidden="1" x14ac:dyDescent="0.35">
      <c r="A2564" s="45">
        <v>46053</v>
      </c>
      <c r="B2564" t="s">
        <v>381</v>
      </c>
      <c r="C2564" t="s">
        <v>47</v>
      </c>
      <c r="D2564" t="s">
        <v>58</v>
      </c>
      <c r="E2564" t="s">
        <v>58</v>
      </c>
      <c r="F2564" t="s">
        <v>33</v>
      </c>
      <c r="G2564">
        <v>806</v>
      </c>
      <c r="H2564">
        <v>5</v>
      </c>
      <c r="I2564" t="s">
        <v>444</v>
      </c>
      <c r="J2564" t="s">
        <v>444</v>
      </c>
      <c r="K2564" t="s">
        <v>444</v>
      </c>
      <c r="L2564" t="s">
        <v>444</v>
      </c>
      <c r="M2564" t="s">
        <v>444</v>
      </c>
    </row>
    <row r="2565" spans="1:13" hidden="1" x14ac:dyDescent="0.35">
      <c r="A2565" s="45">
        <v>46053</v>
      </c>
      <c r="B2565" t="s">
        <v>381</v>
      </c>
      <c r="C2565" t="s">
        <v>402</v>
      </c>
      <c r="D2565" t="s">
        <v>58</v>
      </c>
      <c r="E2565" t="s">
        <v>58</v>
      </c>
      <c r="F2565" t="s">
        <v>33</v>
      </c>
      <c r="G2565">
        <v>806</v>
      </c>
      <c r="H2565">
        <v>5</v>
      </c>
      <c r="I2565" t="s">
        <v>444</v>
      </c>
      <c r="J2565" t="s">
        <v>444</v>
      </c>
      <c r="K2565" t="s">
        <v>444</v>
      </c>
      <c r="L2565" t="s">
        <v>444</v>
      </c>
      <c r="M2565" t="s">
        <v>444</v>
      </c>
    </row>
    <row r="2566" spans="1:13" hidden="1" x14ac:dyDescent="0.35">
      <c r="A2566" s="45">
        <v>46053</v>
      </c>
      <c r="B2566" t="s">
        <v>381</v>
      </c>
      <c r="C2566" t="s">
        <v>26</v>
      </c>
      <c r="D2566" t="s">
        <v>58</v>
      </c>
      <c r="E2566" t="s">
        <v>58</v>
      </c>
      <c r="F2566" t="s">
        <v>33</v>
      </c>
      <c r="G2566">
        <v>806</v>
      </c>
      <c r="H2566">
        <v>5</v>
      </c>
      <c r="I2566" s="38" t="s">
        <v>444</v>
      </c>
      <c r="J2566" s="38" t="s">
        <v>444</v>
      </c>
      <c r="K2566" s="38" t="s">
        <v>444</v>
      </c>
      <c r="L2566" t="s">
        <v>444</v>
      </c>
      <c r="M2566" t="s">
        <v>444</v>
      </c>
    </row>
    <row r="2567" spans="1:13" hidden="1" x14ac:dyDescent="0.35">
      <c r="A2567" s="45">
        <v>46053</v>
      </c>
      <c r="B2567" t="s">
        <v>381</v>
      </c>
      <c r="C2567" t="s">
        <v>42</v>
      </c>
      <c r="D2567" t="s">
        <v>58</v>
      </c>
      <c r="E2567" t="s">
        <v>58</v>
      </c>
      <c r="F2567" t="s">
        <v>33</v>
      </c>
      <c r="G2567">
        <v>806</v>
      </c>
      <c r="H2567">
        <v>5</v>
      </c>
      <c r="I2567" t="s">
        <v>444</v>
      </c>
      <c r="J2567" t="s">
        <v>444</v>
      </c>
      <c r="K2567" t="s">
        <v>444</v>
      </c>
      <c r="L2567" t="s">
        <v>444</v>
      </c>
      <c r="M2567" t="s">
        <v>444</v>
      </c>
    </row>
    <row r="2568" spans="1:13" hidden="1" x14ac:dyDescent="0.35">
      <c r="A2568" s="45">
        <v>46053</v>
      </c>
      <c r="B2568" t="s">
        <v>381</v>
      </c>
      <c r="C2568" t="s">
        <v>18</v>
      </c>
      <c r="D2568" t="s">
        <v>58</v>
      </c>
      <c r="E2568" t="s">
        <v>58</v>
      </c>
      <c r="F2568" t="s">
        <v>33</v>
      </c>
      <c r="G2568">
        <v>806</v>
      </c>
      <c r="H2568">
        <v>5</v>
      </c>
      <c r="I2568" t="s">
        <v>422</v>
      </c>
      <c r="J2568" t="s">
        <v>444</v>
      </c>
      <c r="K2568" t="s">
        <v>422</v>
      </c>
      <c r="L2568" t="s">
        <v>444</v>
      </c>
      <c r="M2568" t="s">
        <v>444</v>
      </c>
    </row>
    <row r="2569" spans="1:13" hidden="1" x14ac:dyDescent="0.35">
      <c r="A2569" s="45">
        <v>46053</v>
      </c>
      <c r="B2569" t="s">
        <v>381</v>
      </c>
      <c r="C2569" t="s">
        <v>48</v>
      </c>
      <c r="D2569" t="s">
        <v>58</v>
      </c>
      <c r="E2569" t="s">
        <v>58</v>
      </c>
      <c r="F2569" t="s">
        <v>33</v>
      </c>
      <c r="G2569">
        <v>806</v>
      </c>
      <c r="H2569">
        <v>5</v>
      </c>
      <c r="I2569" t="s">
        <v>444</v>
      </c>
      <c r="J2569" t="s">
        <v>444</v>
      </c>
      <c r="K2569" t="s">
        <v>444</v>
      </c>
      <c r="L2569" t="s">
        <v>444</v>
      </c>
      <c r="M2569" t="s">
        <v>444</v>
      </c>
    </row>
    <row r="2570" spans="1:13" hidden="1" x14ac:dyDescent="0.35">
      <c r="A2570" s="45">
        <v>46053</v>
      </c>
      <c r="B2570" t="s">
        <v>381</v>
      </c>
      <c r="C2570" t="s">
        <v>46</v>
      </c>
      <c r="D2570" t="s">
        <v>58</v>
      </c>
      <c r="E2570" t="s">
        <v>58</v>
      </c>
      <c r="F2570" t="s">
        <v>33</v>
      </c>
      <c r="G2570">
        <v>807</v>
      </c>
      <c r="H2570">
        <v>6</v>
      </c>
      <c r="I2570" t="s">
        <v>422</v>
      </c>
      <c r="J2570" t="s">
        <v>422</v>
      </c>
      <c r="K2570" t="s">
        <v>444</v>
      </c>
      <c r="L2570" t="s">
        <v>444</v>
      </c>
      <c r="M2570" t="s">
        <v>444</v>
      </c>
    </row>
    <row r="2571" spans="1:13" hidden="1" x14ac:dyDescent="0.35">
      <c r="A2571" s="45">
        <v>46053</v>
      </c>
      <c r="B2571" t="s">
        <v>381</v>
      </c>
      <c r="C2571" t="s">
        <v>47</v>
      </c>
      <c r="D2571" t="s">
        <v>58</v>
      </c>
      <c r="E2571" t="s">
        <v>58</v>
      </c>
      <c r="F2571" t="s">
        <v>33</v>
      </c>
      <c r="G2571">
        <v>807</v>
      </c>
      <c r="H2571">
        <v>6</v>
      </c>
      <c r="I2571" s="38" t="s">
        <v>444</v>
      </c>
      <c r="J2571" s="38" t="s">
        <v>444</v>
      </c>
      <c r="K2571" s="38" t="s">
        <v>444</v>
      </c>
      <c r="L2571" t="s">
        <v>444</v>
      </c>
      <c r="M2571" t="s">
        <v>444</v>
      </c>
    </row>
    <row r="2572" spans="1:13" hidden="1" x14ac:dyDescent="0.35">
      <c r="A2572" s="45">
        <v>46053</v>
      </c>
      <c r="B2572" t="s">
        <v>381</v>
      </c>
      <c r="C2572" t="s">
        <v>402</v>
      </c>
      <c r="D2572" t="s">
        <v>58</v>
      </c>
      <c r="E2572" t="s">
        <v>58</v>
      </c>
      <c r="F2572" t="s">
        <v>33</v>
      </c>
      <c r="G2572">
        <v>807</v>
      </c>
      <c r="H2572">
        <v>6</v>
      </c>
      <c r="I2572" t="s">
        <v>444</v>
      </c>
      <c r="J2572" t="s">
        <v>444</v>
      </c>
      <c r="K2572" t="s">
        <v>444</v>
      </c>
      <c r="L2572" t="s">
        <v>444</v>
      </c>
      <c r="M2572" t="s">
        <v>444</v>
      </c>
    </row>
    <row r="2573" spans="1:13" hidden="1" x14ac:dyDescent="0.35">
      <c r="A2573" s="45">
        <v>46053</v>
      </c>
      <c r="B2573" t="s">
        <v>381</v>
      </c>
      <c r="C2573" t="s">
        <v>26</v>
      </c>
      <c r="D2573" t="s">
        <v>58</v>
      </c>
      <c r="E2573" t="s">
        <v>58</v>
      </c>
      <c r="F2573" t="s">
        <v>33</v>
      </c>
      <c r="G2573">
        <v>807</v>
      </c>
      <c r="H2573">
        <v>6</v>
      </c>
      <c r="I2573" s="38" t="s">
        <v>444</v>
      </c>
      <c r="J2573" s="38" t="s">
        <v>444</v>
      </c>
      <c r="K2573" s="38" t="s">
        <v>444</v>
      </c>
      <c r="L2573" s="37" t="s">
        <v>444</v>
      </c>
      <c r="M2573" s="38" t="s">
        <v>444</v>
      </c>
    </row>
    <row r="2574" spans="1:13" hidden="1" x14ac:dyDescent="0.35">
      <c r="A2574" s="45">
        <v>46053</v>
      </c>
      <c r="B2574" t="s">
        <v>381</v>
      </c>
      <c r="C2574" t="s">
        <v>42</v>
      </c>
      <c r="D2574" t="s">
        <v>58</v>
      </c>
      <c r="E2574" t="s">
        <v>58</v>
      </c>
      <c r="F2574" t="s">
        <v>33</v>
      </c>
      <c r="G2574">
        <v>807</v>
      </c>
      <c r="H2574">
        <v>6</v>
      </c>
      <c r="I2574" s="38" t="s">
        <v>444</v>
      </c>
      <c r="J2574" s="38" t="s">
        <v>444</v>
      </c>
      <c r="K2574" t="s">
        <v>444</v>
      </c>
      <c r="L2574" s="38" t="s">
        <v>444</v>
      </c>
      <c r="M2574" t="s">
        <v>444</v>
      </c>
    </row>
    <row r="2575" spans="1:13" hidden="1" x14ac:dyDescent="0.35">
      <c r="A2575" s="45">
        <v>46053</v>
      </c>
      <c r="B2575" t="s">
        <v>381</v>
      </c>
      <c r="C2575" t="s">
        <v>18</v>
      </c>
      <c r="D2575" t="s">
        <v>58</v>
      </c>
      <c r="E2575" t="s">
        <v>58</v>
      </c>
      <c r="F2575" t="s">
        <v>33</v>
      </c>
      <c r="G2575">
        <v>807</v>
      </c>
      <c r="H2575">
        <v>6</v>
      </c>
      <c r="I2575" s="38" t="s">
        <v>422</v>
      </c>
      <c r="J2575" s="38" t="s">
        <v>422</v>
      </c>
      <c r="K2575" t="s">
        <v>444</v>
      </c>
      <c r="L2575" s="38" t="s">
        <v>444</v>
      </c>
      <c r="M2575" t="s">
        <v>444</v>
      </c>
    </row>
    <row r="2576" spans="1:13" hidden="1" x14ac:dyDescent="0.35">
      <c r="A2576" s="45">
        <v>46053</v>
      </c>
      <c r="B2576" t="s">
        <v>381</v>
      </c>
      <c r="C2576" t="s">
        <v>48</v>
      </c>
      <c r="D2576" t="s">
        <v>58</v>
      </c>
      <c r="E2576" t="s">
        <v>58</v>
      </c>
      <c r="F2576" t="s">
        <v>33</v>
      </c>
      <c r="G2576">
        <v>807</v>
      </c>
      <c r="H2576">
        <v>6</v>
      </c>
      <c r="I2576" s="38" t="s">
        <v>444</v>
      </c>
      <c r="J2576" s="38" t="s">
        <v>444</v>
      </c>
      <c r="K2576" t="s">
        <v>444</v>
      </c>
      <c r="L2576" t="s">
        <v>444</v>
      </c>
      <c r="M2576" t="s">
        <v>444</v>
      </c>
    </row>
    <row r="2577" spans="1:13" hidden="1" x14ac:dyDescent="0.35">
      <c r="A2577" s="45">
        <v>46053</v>
      </c>
      <c r="B2577" t="s">
        <v>381</v>
      </c>
      <c r="C2577" t="s">
        <v>46</v>
      </c>
      <c r="D2577" t="s">
        <v>58</v>
      </c>
      <c r="E2577" t="s">
        <v>58</v>
      </c>
      <c r="F2577" t="s">
        <v>33</v>
      </c>
      <c r="G2577">
        <v>808</v>
      </c>
      <c r="H2577" t="s">
        <v>383</v>
      </c>
      <c r="I2577" s="38" t="s">
        <v>496</v>
      </c>
      <c r="J2577" s="38" t="s">
        <v>422</v>
      </c>
      <c r="K2577" t="s">
        <v>701</v>
      </c>
      <c r="L2577" s="38" t="s">
        <v>422</v>
      </c>
      <c r="M2577" t="s">
        <v>444</v>
      </c>
    </row>
    <row r="2578" spans="1:13" hidden="1" x14ac:dyDescent="0.35">
      <c r="A2578" s="45">
        <v>46053</v>
      </c>
      <c r="B2578" t="s">
        <v>381</v>
      </c>
      <c r="C2578" t="s">
        <v>47</v>
      </c>
      <c r="D2578" t="s">
        <v>58</v>
      </c>
      <c r="E2578" t="s">
        <v>58</v>
      </c>
      <c r="F2578" t="s">
        <v>33</v>
      </c>
      <c r="G2578">
        <v>808</v>
      </c>
      <c r="H2578" t="s">
        <v>383</v>
      </c>
      <c r="I2578" s="38" t="s">
        <v>422</v>
      </c>
      <c r="J2578" s="38" t="s">
        <v>444</v>
      </c>
      <c r="K2578" s="38" t="s">
        <v>422</v>
      </c>
      <c r="L2578" s="38" t="s">
        <v>444</v>
      </c>
      <c r="M2578" s="38" t="s">
        <v>444</v>
      </c>
    </row>
    <row r="2579" spans="1:13" hidden="1" x14ac:dyDescent="0.35">
      <c r="A2579" s="45">
        <v>46053</v>
      </c>
      <c r="B2579" t="s">
        <v>381</v>
      </c>
      <c r="C2579" t="s">
        <v>402</v>
      </c>
      <c r="D2579" t="s">
        <v>58</v>
      </c>
      <c r="E2579" t="s">
        <v>58</v>
      </c>
      <c r="F2579" t="s">
        <v>33</v>
      </c>
      <c r="G2579">
        <v>808</v>
      </c>
      <c r="H2579" t="s">
        <v>383</v>
      </c>
      <c r="I2579" s="37" t="s">
        <v>422</v>
      </c>
      <c r="J2579" s="38" t="s">
        <v>444</v>
      </c>
      <c r="K2579" s="37" t="s">
        <v>422</v>
      </c>
      <c r="L2579" s="38" t="s">
        <v>444</v>
      </c>
      <c r="M2579" t="s">
        <v>444</v>
      </c>
    </row>
    <row r="2580" spans="1:13" hidden="1" x14ac:dyDescent="0.35">
      <c r="A2580" s="45">
        <v>46053</v>
      </c>
      <c r="B2580" t="s">
        <v>381</v>
      </c>
      <c r="C2580" t="s">
        <v>26</v>
      </c>
      <c r="D2580" t="s">
        <v>58</v>
      </c>
      <c r="E2580" t="s">
        <v>58</v>
      </c>
      <c r="F2580" t="s">
        <v>33</v>
      </c>
      <c r="G2580">
        <v>808</v>
      </c>
      <c r="H2580" t="s">
        <v>383</v>
      </c>
      <c r="I2580" s="38" t="s">
        <v>444</v>
      </c>
      <c r="J2580" s="38" t="s">
        <v>444</v>
      </c>
      <c r="K2580" s="38" t="s">
        <v>444</v>
      </c>
      <c r="L2580" s="37" t="s">
        <v>444</v>
      </c>
      <c r="M2580" t="s">
        <v>444</v>
      </c>
    </row>
    <row r="2581" spans="1:13" hidden="1" x14ac:dyDescent="0.35">
      <c r="A2581" s="45">
        <v>46053</v>
      </c>
      <c r="B2581" t="s">
        <v>381</v>
      </c>
      <c r="C2581" t="s">
        <v>42</v>
      </c>
      <c r="D2581" t="s">
        <v>58</v>
      </c>
      <c r="E2581" t="s">
        <v>58</v>
      </c>
      <c r="F2581" t="s">
        <v>33</v>
      </c>
      <c r="G2581">
        <v>808</v>
      </c>
      <c r="H2581" t="s">
        <v>383</v>
      </c>
      <c r="I2581" s="38" t="s">
        <v>422</v>
      </c>
      <c r="J2581" s="38" t="s">
        <v>444</v>
      </c>
      <c r="K2581" t="s">
        <v>422</v>
      </c>
      <c r="L2581" t="s">
        <v>422</v>
      </c>
      <c r="M2581" t="s">
        <v>444</v>
      </c>
    </row>
    <row r="2582" spans="1:13" hidden="1" x14ac:dyDescent="0.35">
      <c r="A2582" s="45">
        <v>46053</v>
      </c>
      <c r="B2582" t="s">
        <v>381</v>
      </c>
      <c r="C2582" t="s">
        <v>18</v>
      </c>
      <c r="D2582" t="s">
        <v>58</v>
      </c>
      <c r="E2582" t="s">
        <v>58</v>
      </c>
      <c r="F2582" t="s">
        <v>33</v>
      </c>
      <c r="G2582">
        <v>808</v>
      </c>
      <c r="H2582" t="s">
        <v>383</v>
      </c>
      <c r="I2582" s="38" t="s">
        <v>496</v>
      </c>
      <c r="J2582" s="38" t="s">
        <v>422</v>
      </c>
      <c r="K2582" t="s">
        <v>529</v>
      </c>
      <c r="L2582" s="38" t="s">
        <v>422</v>
      </c>
      <c r="M2582" t="s">
        <v>444</v>
      </c>
    </row>
    <row r="2583" spans="1:13" hidden="1" x14ac:dyDescent="0.35">
      <c r="A2583" s="45">
        <v>46053</v>
      </c>
      <c r="B2583" t="s">
        <v>381</v>
      </c>
      <c r="C2583" t="s">
        <v>48</v>
      </c>
      <c r="D2583" t="s">
        <v>58</v>
      </c>
      <c r="E2583" t="s">
        <v>58</v>
      </c>
      <c r="F2583" t="s">
        <v>33</v>
      </c>
      <c r="G2583">
        <v>808</v>
      </c>
      <c r="H2583" t="s">
        <v>383</v>
      </c>
      <c r="I2583" s="38" t="s">
        <v>422</v>
      </c>
      <c r="J2583" s="38" t="s">
        <v>444</v>
      </c>
      <c r="K2583" t="s">
        <v>422</v>
      </c>
      <c r="L2583" t="s">
        <v>444</v>
      </c>
      <c r="M2583" t="s">
        <v>444</v>
      </c>
    </row>
    <row r="2584" spans="1:13" hidden="1" x14ac:dyDescent="0.35">
      <c r="A2584" s="45">
        <v>46053</v>
      </c>
      <c r="B2584" t="s">
        <v>381</v>
      </c>
      <c r="C2584" t="s">
        <v>46</v>
      </c>
      <c r="D2584" t="s">
        <v>58</v>
      </c>
      <c r="E2584" t="s">
        <v>58</v>
      </c>
      <c r="F2584" t="s">
        <v>33</v>
      </c>
      <c r="G2584">
        <v>809</v>
      </c>
      <c r="H2584" t="s">
        <v>26</v>
      </c>
      <c r="I2584" s="38" t="s">
        <v>878</v>
      </c>
      <c r="J2584" s="38" t="s">
        <v>1373</v>
      </c>
      <c r="K2584" t="s">
        <v>701</v>
      </c>
      <c r="L2584" s="38" t="s">
        <v>645</v>
      </c>
      <c r="M2584" t="s">
        <v>1528</v>
      </c>
    </row>
    <row r="2585" spans="1:13" hidden="1" x14ac:dyDescent="0.35">
      <c r="A2585" s="45">
        <v>46053</v>
      </c>
      <c r="B2585" t="s">
        <v>381</v>
      </c>
      <c r="C2585" t="s">
        <v>47</v>
      </c>
      <c r="D2585" t="s">
        <v>58</v>
      </c>
      <c r="E2585" t="s">
        <v>58</v>
      </c>
      <c r="F2585" t="s">
        <v>33</v>
      </c>
      <c r="G2585">
        <v>809</v>
      </c>
      <c r="H2585" t="s">
        <v>26</v>
      </c>
      <c r="I2585" s="38" t="s">
        <v>422</v>
      </c>
      <c r="J2585" s="38" t="s">
        <v>444</v>
      </c>
      <c r="K2585" s="38" t="s">
        <v>422</v>
      </c>
      <c r="L2585" s="37" t="s">
        <v>444</v>
      </c>
      <c r="M2585" t="s">
        <v>422</v>
      </c>
    </row>
    <row r="2586" spans="1:13" hidden="1" x14ac:dyDescent="0.35">
      <c r="A2586" s="45">
        <v>46053</v>
      </c>
      <c r="B2586" t="s">
        <v>381</v>
      </c>
      <c r="C2586" t="s">
        <v>402</v>
      </c>
      <c r="D2586" t="s">
        <v>58</v>
      </c>
      <c r="E2586" t="s">
        <v>58</v>
      </c>
      <c r="F2586" t="s">
        <v>33</v>
      </c>
      <c r="G2586">
        <v>809</v>
      </c>
      <c r="H2586" t="s">
        <v>26</v>
      </c>
      <c r="I2586" s="38" t="s">
        <v>422</v>
      </c>
      <c r="J2586" s="38" t="s">
        <v>444</v>
      </c>
      <c r="K2586" t="s">
        <v>422</v>
      </c>
      <c r="L2586" s="37" t="s">
        <v>444</v>
      </c>
      <c r="M2586" t="s">
        <v>422</v>
      </c>
    </row>
    <row r="2587" spans="1:13" hidden="1" x14ac:dyDescent="0.35">
      <c r="A2587" s="45">
        <v>46053</v>
      </c>
      <c r="B2587" t="s">
        <v>381</v>
      </c>
      <c r="C2587" t="s">
        <v>26</v>
      </c>
      <c r="D2587" t="s">
        <v>58</v>
      </c>
      <c r="E2587" t="s">
        <v>58</v>
      </c>
      <c r="F2587" t="s">
        <v>33</v>
      </c>
      <c r="G2587">
        <v>809</v>
      </c>
      <c r="H2587" t="s">
        <v>26</v>
      </c>
      <c r="I2587" s="38" t="s">
        <v>1556</v>
      </c>
      <c r="J2587" s="38" t="s">
        <v>1463</v>
      </c>
      <c r="K2587" s="38" t="s">
        <v>444</v>
      </c>
      <c r="L2587" s="38" t="s">
        <v>422</v>
      </c>
      <c r="M2587" t="s">
        <v>1557</v>
      </c>
    </row>
    <row r="2588" spans="1:13" hidden="1" x14ac:dyDescent="0.35">
      <c r="A2588" s="45">
        <v>46053</v>
      </c>
      <c r="B2588" t="s">
        <v>381</v>
      </c>
      <c r="C2588" t="s">
        <v>42</v>
      </c>
      <c r="D2588" t="s">
        <v>58</v>
      </c>
      <c r="E2588" t="s">
        <v>58</v>
      </c>
      <c r="F2588" t="s">
        <v>33</v>
      </c>
      <c r="G2588">
        <v>809</v>
      </c>
      <c r="H2588" t="s">
        <v>26</v>
      </c>
      <c r="I2588" s="38" t="s">
        <v>857</v>
      </c>
      <c r="J2588" s="38" t="s">
        <v>422</v>
      </c>
      <c r="K2588" t="s">
        <v>422</v>
      </c>
      <c r="L2588" t="s">
        <v>422</v>
      </c>
      <c r="M2588" t="s">
        <v>1141</v>
      </c>
    </row>
    <row r="2589" spans="1:13" hidden="1" x14ac:dyDescent="0.35">
      <c r="A2589" s="45">
        <v>46053</v>
      </c>
      <c r="B2589" t="s">
        <v>381</v>
      </c>
      <c r="C2589" t="s">
        <v>18</v>
      </c>
      <c r="D2589" t="s">
        <v>58</v>
      </c>
      <c r="E2589" t="s">
        <v>58</v>
      </c>
      <c r="F2589" t="s">
        <v>33</v>
      </c>
      <c r="G2589">
        <v>809</v>
      </c>
      <c r="H2589" t="s">
        <v>26</v>
      </c>
      <c r="I2589" s="38" t="s">
        <v>1558</v>
      </c>
      <c r="J2589" s="38" t="s">
        <v>1343</v>
      </c>
      <c r="K2589" t="s">
        <v>700</v>
      </c>
      <c r="L2589" t="s">
        <v>1367</v>
      </c>
      <c r="M2589" t="s">
        <v>1559</v>
      </c>
    </row>
    <row r="2590" spans="1:13" hidden="1" x14ac:dyDescent="0.35">
      <c r="A2590" s="45">
        <v>46053</v>
      </c>
      <c r="B2590" t="s">
        <v>381</v>
      </c>
      <c r="C2590" t="s">
        <v>48</v>
      </c>
      <c r="D2590" t="s">
        <v>58</v>
      </c>
      <c r="E2590" t="s">
        <v>58</v>
      </c>
      <c r="F2590" t="s">
        <v>33</v>
      </c>
      <c r="G2590">
        <v>809</v>
      </c>
      <c r="H2590" t="s">
        <v>26</v>
      </c>
      <c r="I2590" t="s">
        <v>422</v>
      </c>
      <c r="J2590" t="s">
        <v>422</v>
      </c>
      <c r="K2590" t="s">
        <v>444</v>
      </c>
      <c r="L2590" t="s">
        <v>444</v>
      </c>
      <c r="M2590" t="s">
        <v>422</v>
      </c>
    </row>
    <row r="2591" spans="1:13" hidden="1" x14ac:dyDescent="0.35">
      <c r="A2591" s="45">
        <v>46053</v>
      </c>
      <c r="B2591" t="s">
        <v>381</v>
      </c>
      <c r="C2591" t="s">
        <v>46</v>
      </c>
      <c r="D2591" t="s">
        <v>58</v>
      </c>
      <c r="E2591" t="s">
        <v>58</v>
      </c>
      <c r="F2591" t="s">
        <v>33</v>
      </c>
      <c r="G2591">
        <v>999</v>
      </c>
      <c r="H2591" t="s">
        <v>27</v>
      </c>
      <c r="I2591" s="38" t="s">
        <v>575</v>
      </c>
      <c r="J2591" s="38" t="s">
        <v>576</v>
      </c>
      <c r="K2591" t="s">
        <v>577</v>
      </c>
      <c r="L2591" t="s">
        <v>536</v>
      </c>
      <c r="M2591" t="s">
        <v>578</v>
      </c>
    </row>
    <row r="2592" spans="1:13" hidden="1" x14ac:dyDescent="0.35">
      <c r="A2592" s="45">
        <v>46053</v>
      </c>
      <c r="B2592" t="s">
        <v>381</v>
      </c>
      <c r="C2592" t="s">
        <v>47</v>
      </c>
      <c r="D2592" t="s">
        <v>58</v>
      </c>
      <c r="E2592" t="s">
        <v>58</v>
      </c>
      <c r="F2592" t="s">
        <v>33</v>
      </c>
      <c r="G2592">
        <v>999</v>
      </c>
      <c r="H2592" t="s">
        <v>27</v>
      </c>
      <c r="I2592" s="37" t="s">
        <v>579</v>
      </c>
      <c r="J2592" s="38" t="s">
        <v>422</v>
      </c>
      <c r="K2592" s="37" t="s">
        <v>580</v>
      </c>
      <c r="L2592" s="38" t="s">
        <v>444</v>
      </c>
      <c r="M2592" t="s">
        <v>422</v>
      </c>
    </row>
    <row r="2593" spans="1:13" hidden="1" x14ac:dyDescent="0.35">
      <c r="A2593" s="45">
        <v>46053</v>
      </c>
      <c r="B2593" t="s">
        <v>381</v>
      </c>
      <c r="C2593" t="s">
        <v>402</v>
      </c>
      <c r="D2593" t="s">
        <v>58</v>
      </c>
      <c r="E2593" t="s">
        <v>58</v>
      </c>
      <c r="F2593" t="s">
        <v>33</v>
      </c>
      <c r="G2593">
        <v>999</v>
      </c>
      <c r="H2593" t="s">
        <v>27</v>
      </c>
      <c r="I2593" s="38" t="s">
        <v>581</v>
      </c>
      <c r="J2593" s="38" t="s">
        <v>472</v>
      </c>
      <c r="K2593" t="s">
        <v>422</v>
      </c>
      <c r="L2593" t="s">
        <v>444</v>
      </c>
      <c r="M2593" t="s">
        <v>422</v>
      </c>
    </row>
    <row r="2594" spans="1:13" hidden="1" x14ac:dyDescent="0.35">
      <c r="A2594" s="45">
        <v>46053</v>
      </c>
      <c r="B2594" t="s">
        <v>381</v>
      </c>
      <c r="C2594" t="s">
        <v>26</v>
      </c>
      <c r="D2594" t="s">
        <v>58</v>
      </c>
      <c r="E2594" t="s">
        <v>58</v>
      </c>
      <c r="F2594" t="s">
        <v>33</v>
      </c>
      <c r="G2594">
        <v>999</v>
      </c>
      <c r="H2594" t="s">
        <v>27</v>
      </c>
      <c r="I2594" s="38" t="s">
        <v>582</v>
      </c>
      <c r="J2594" s="38" t="s">
        <v>505</v>
      </c>
      <c r="K2594" t="s">
        <v>422</v>
      </c>
      <c r="L2594" s="37" t="s">
        <v>422</v>
      </c>
      <c r="M2594" t="s">
        <v>583</v>
      </c>
    </row>
    <row r="2595" spans="1:13" hidden="1" x14ac:dyDescent="0.35">
      <c r="A2595" s="45">
        <v>46053</v>
      </c>
      <c r="B2595" t="s">
        <v>381</v>
      </c>
      <c r="C2595" t="s">
        <v>42</v>
      </c>
      <c r="D2595" t="s">
        <v>58</v>
      </c>
      <c r="E2595" t="s">
        <v>58</v>
      </c>
      <c r="F2595" t="s">
        <v>33</v>
      </c>
      <c r="G2595">
        <v>999</v>
      </c>
      <c r="H2595" t="s">
        <v>27</v>
      </c>
      <c r="I2595" t="s">
        <v>584</v>
      </c>
      <c r="J2595" t="s">
        <v>585</v>
      </c>
      <c r="K2595" t="s">
        <v>586</v>
      </c>
      <c r="L2595" t="s">
        <v>465</v>
      </c>
      <c r="M2595" t="s">
        <v>469</v>
      </c>
    </row>
    <row r="2596" spans="1:13" hidden="1" x14ac:dyDescent="0.35">
      <c r="A2596" s="45">
        <v>46053</v>
      </c>
      <c r="B2596" t="s">
        <v>381</v>
      </c>
      <c r="C2596" t="s">
        <v>18</v>
      </c>
      <c r="D2596" t="s">
        <v>58</v>
      </c>
      <c r="E2596" t="s">
        <v>58</v>
      </c>
      <c r="F2596" t="s">
        <v>33</v>
      </c>
      <c r="G2596">
        <v>999</v>
      </c>
      <c r="H2596" t="s">
        <v>27</v>
      </c>
      <c r="I2596" s="38" t="s">
        <v>587</v>
      </c>
      <c r="J2596" s="38" t="s">
        <v>588</v>
      </c>
      <c r="K2596" t="s">
        <v>589</v>
      </c>
      <c r="L2596" t="s">
        <v>590</v>
      </c>
      <c r="M2596" t="s">
        <v>591</v>
      </c>
    </row>
    <row r="2597" spans="1:13" hidden="1" x14ac:dyDescent="0.35">
      <c r="A2597" s="45">
        <v>46053</v>
      </c>
      <c r="B2597" t="s">
        <v>381</v>
      </c>
      <c r="C2597" t="s">
        <v>48</v>
      </c>
      <c r="D2597" t="s">
        <v>58</v>
      </c>
      <c r="E2597" t="s">
        <v>58</v>
      </c>
      <c r="F2597" t="s">
        <v>33</v>
      </c>
      <c r="G2597">
        <v>999</v>
      </c>
      <c r="H2597" t="s">
        <v>27</v>
      </c>
      <c r="I2597" t="s">
        <v>592</v>
      </c>
      <c r="J2597" t="s">
        <v>537</v>
      </c>
      <c r="K2597" t="s">
        <v>507</v>
      </c>
      <c r="L2597" t="s">
        <v>422</v>
      </c>
      <c r="M2597" t="s">
        <v>422</v>
      </c>
    </row>
    <row r="2598" spans="1:13" hidden="1" x14ac:dyDescent="0.35">
      <c r="A2598" s="45">
        <v>46053</v>
      </c>
      <c r="B2598" t="s">
        <v>381</v>
      </c>
      <c r="C2598" t="s">
        <v>46</v>
      </c>
      <c r="D2598" t="s">
        <v>58</v>
      </c>
      <c r="E2598" t="s">
        <v>58</v>
      </c>
      <c r="F2598" t="s">
        <v>34</v>
      </c>
      <c r="G2598">
        <v>801</v>
      </c>
      <c r="H2598">
        <v>0</v>
      </c>
      <c r="I2598" s="38" t="s">
        <v>596</v>
      </c>
      <c r="J2598" s="37" t="s">
        <v>814</v>
      </c>
      <c r="K2598" t="s">
        <v>455</v>
      </c>
      <c r="L2598" t="s">
        <v>422</v>
      </c>
      <c r="M2598" t="s">
        <v>422</v>
      </c>
    </row>
    <row r="2599" spans="1:13" hidden="1" x14ac:dyDescent="0.35">
      <c r="A2599" s="45">
        <v>46053</v>
      </c>
      <c r="B2599" t="s">
        <v>381</v>
      </c>
      <c r="C2599" t="s">
        <v>47</v>
      </c>
      <c r="D2599" t="s">
        <v>58</v>
      </c>
      <c r="E2599" t="s">
        <v>58</v>
      </c>
      <c r="F2599" t="s">
        <v>34</v>
      </c>
      <c r="G2599">
        <v>801</v>
      </c>
      <c r="H2599">
        <v>0</v>
      </c>
      <c r="I2599" s="38" t="s">
        <v>422</v>
      </c>
      <c r="J2599" s="38" t="s">
        <v>444</v>
      </c>
      <c r="K2599" t="s">
        <v>422</v>
      </c>
      <c r="L2599" s="38" t="s">
        <v>444</v>
      </c>
      <c r="M2599" t="s">
        <v>444</v>
      </c>
    </row>
    <row r="2600" spans="1:13" hidden="1" x14ac:dyDescent="0.35">
      <c r="A2600" s="45">
        <v>46053</v>
      </c>
      <c r="B2600" t="s">
        <v>381</v>
      </c>
      <c r="C2600" t="s">
        <v>402</v>
      </c>
      <c r="D2600" t="s">
        <v>58</v>
      </c>
      <c r="E2600" t="s">
        <v>58</v>
      </c>
      <c r="F2600" t="s">
        <v>34</v>
      </c>
      <c r="G2600">
        <v>801</v>
      </c>
      <c r="H2600">
        <v>0</v>
      </c>
      <c r="I2600" s="38" t="s">
        <v>444</v>
      </c>
      <c r="J2600" s="38" t="s">
        <v>444</v>
      </c>
      <c r="K2600" t="s">
        <v>444</v>
      </c>
      <c r="L2600" t="s">
        <v>444</v>
      </c>
      <c r="M2600" t="s">
        <v>444</v>
      </c>
    </row>
    <row r="2601" spans="1:13" hidden="1" x14ac:dyDescent="0.35">
      <c r="A2601" s="45">
        <v>46053</v>
      </c>
      <c r="B2601" t="s">
        <v>381</v>
      </c>
      <c r="C2601" t="s">
        <v>26</v>
      </c>
      <c r="D2601" t="s">
        <v>58</v>
      </c>
      <c r="E2601" t="s">
        <v>58</v>
      </c>
      <c r="F2601" t="s">
        <v>34</v>
      </c>
      <c r="G2601">
        <v>801</v>
      </c>
      <c r="H2601">
        <v>0</v>
      </c>
      <c r="I2601" s="38" t="s">
        <v>444</v>
      </c>
      <c r="J2601" s="37" t="s">
        <v>444</v>
      </c>
      <c r="K2601" t="s">
        <v>444</v>
      </c>
      <c r="L2601" t="s">
        <v>444</v>
      </c>
      <c r="M2601" t="s">
        <v>444</v>
      </c>
    </row>
    <row r="2602" spans="1:13" hidden="1" x14ac:dyDescent="0.35">
      <c r="A2602" s="45">
        <v>46053</v>
      </c>
      <c r="B2602" t="s">
        <v>381</v>
      </c>
      <c r="C2602" t="s">
        <v>42</v>
      </c>
      <c r="D2602" t="s">
        <v>58</v>
      </c>
      <c r="E2602" t="s">
        <v>58</v>
      </c>
      <c r="F2602" t="s">
        <v>34</v>
      </c>
      <c r="G2602">
        <v>801</v>
      </c>
      <c r="H2602">
        <v>0</v>
      </c>
      <c r="I2602" t="s">
        <v>422</v>
      </c>
      <c r="J2602" t="s">
        <v>422</v>
      </c>
      <c r="K2602" t="s">
        <v>422</v>
      </c>
      <c r="L2602" t="s">
        <v>444</v>
      </c>
      <c r="M2602" t="s">
        <v>444</v>
      </c>
    </row>
    <row r="2603" spans="1:13" hidden="1" x14ac:dyDescent="0.35">
      <c r="A2603" s="45">
        <v>46053</v>
      </c>
      <c r="B2603" t="s">
        <v>381</v>
      </c>
      <c r="C2603" t="s">
        <v>18</v>
      </c>
      <c r="D2603" t="s">
        <v>58</v>
      </c>
      <c r="E2603" t="s">
        <v>58</v>
      </c>
      <c r="F2603" t="s">
        <v>34</v>
      </c>
      <c r="G2603">
        <v>801</v>
      </c>
      <c r="H2603">
        <v>0</v>
      </c>
      <c r="I2603" t="s">
        <v>596</v>
      </c>
      <c r="J2603" t="s">
        <v>814</v>
      </c>
      <c r="K2603" t="s">
        <v>597</v>
      </c>
      <c r="L2603" t="s">
        <v>422</v>
      </c>
      <c r="M2603" t="s">
        <v>422</v>
      </c>
    </row>
    <row r="2604" spans="1:13" hidden="1" x14ac:dyDescent="0.35">
      <c r="A2604" s="45">
        <v>46053</v>
      </c>
      <c r="B2604" t="s">
        <v>381</v>
      </c>
      <c r="C2604" t="s">
        <v>48</v>
      </c>
      <c r="D2604" t="s">
        <v>58</v>
      </c>
      <c r="E2604" t="s">
        <v>58</v>
      </c>
      <c r="F2604" t="s">
        <v>34</v>
      </c>
      <c r="G2604">
        <v>801</v>
      </c>
      <c r="H2604">
        <v>0</v>
      </c>
      <c r="I2604" t="s">
        <v>422</v>
      </c>
      <c r="J2604" t="s">
        <v>422</v>
      </c>
      <c r="K2604" t="s">
        <v>422</v>
      </c>
      <c r="L2604" t="s">
        <v>422</v>
      </c>
      <c r="M2604" t="s">
        <v>444</v>
      </c>
    </row>
    <row r="2605" spans="1:13" hidden="1" x14ac:dyDescent="0.35">
      <c r="A2605" s="45">
        <v>46053</v>
      </c>
      <c r="B2605" t="s">
        <v>381</v>
      </c>
      <c r="C2605" t="s">
        <v>46</v>
      </c>
      <c r="D2605" t="s">
        <v>58</v>
      </c>
      <c r="E2605" t="s">
        <v>58</v>
      </c>
      <c r="F2605" t="s">
        <v>34</v>
      </c>
      <c r="G2605">
        <v>802</v>
      </c>
      <c r="H2605">
        <v>1</v>
      </c>
      <c r="I2605" t="s">
        <v>955</v>
      </c>
      <c r="J2605" t="s">
        <v>1560</v>
      </c>
      <c r="K2605" t="s">
        <v>1205</v>
      </c>
      <c r="L2605" t="s">
        <v>1397</v>
      </c>
      <c r="M2605" t="s">
        <v>788</v>
      </c>
    </row>
    <row r="2606" spans="1:13" hidden="1" x14ac:dyDescent="0.35">
      <c r="A2606" s="45">
        <v>46053</v>
      </c>
      <c r="B2606" t="s">
        <v>381</v>
      </c>
      <c r="C2606" t="s">
        <v>47</v>
      </c>
      <c r="D2606" t="s">
        <v>58</v>
      </c>
      <c r="E2606" t="s">
        <v>58</v>
      </c>
      <c r="F2606" t="s">
        <v>34</v>
      </c>
      <c r="G2606">
        <v>802</v>
      </c>
      <c r="H2606">
        <v>1</v>
      </c>
      <c r="I2606" s="38" t="s">
        <v>1492</v>
      </c>
      <c r="J2606" s="38" t="s">
        <v>1275</v>
      </c>
      <c r="K2606" t="s">
        <v>422</v>
      </c>
      <c r="L2606" t="s">
        <v>1250</v>
      </c>
      <c r="M2606" t="s">
        <v>422</v>
      </c>
    </row>
    <row r="2607" spans="1:13" hidden="1" x14ac:dyDescent="0.35">
      <c r="A2607" s="45">
        <v>46053</v>
      </c>
      <c r="B2607" t="s">
        <v>381</v>
      </c>
      <c r="C2607" t="s">
        <v>402</v>
      </c>
      <c r="D2607" t="s">
        <v>58</v>
      </c>
      <c r="E2607" t="s">
        <v>58</v>
      </c>
      <c r="F2607" t="s">
        <v>34</v>
      </c>
      <c r="G2607">
        <v>802</v>
      </c>
      <c r="H2607">
        <v>1</v>
      </c>
      <c r="I2607" t="s">
        <v>1134</v>
      </c>
      <c r="J2607" t="s">
        <v>1292</v>
      </c>
      <c r="K2607" t="s">
        <v>422</v>
      </c>
      <c r="L2607" t="s">
        <v>422</v>
      </c>
      <c r="M2607" t="s">
        <v>444</v>
      </c>
    </row>
    <row r="2608" spans="1:13" hidden="1" x14ac:dyDescent="0.35">
      <c r="A2608" s="45">
        <v>46053</v>
      </c>
      <c r="B2608" t="s">
        <v>381</v>
      </c>
      <c r="C2608" t="s">
        <v>26</v>
      </c>
      <c r="D2608" t="s">
        <v>58</v>
      </c>
      <c r="E2608" t="s">
        <v>58</v>
      </c>
      <c r="F2608" t="s">
        <v>34</v>
      </c>
      <c r="G2608">
        <v>802</v>
      </c>
      <c r="H2608">
        <v>1</v>
      </c>
      <c r="I2608" s="38" t="s">
        <v>767</v>
      </c>
      <c r="J2608" s="38" t="s">
        <v>934</v>
      </c>
      <c r="K2608" t="s">
        <v>422</v>
      </c>
      <c r="L2608" t="s">
        <v>422</v>
      </c>
      <c r="M2608" t="s">
        <v>422</v>
      </c>
    </row>
    <row r="2609" spans="1:13" hidden="1" x14ac:dyDescent="0.35">
      <c r="A2609" s="45">
        <v>46053</v>
      </c>
      <c r="B2609" t="s">
        <v>381</v>
      </c>
      <c r="C2609" t="s">
        <v>42</v>
      </c>
      <c r="D2609" t="s">
        <v>58</v>
      </c>
      <c r="E2609" t="s">
        <v>58</v>
      </c>
      <c r="F2609" t="s">
        <v>34</v>
      </c>
      <c r="G2609">
        <v>802</v>
      </c>
      <c r="H2609">
        <v>1</v>
      </c>
      <c r="I2609" t="s">
        <v>876</v>
      </c>
      <c r="J2609" t="s">
        <v>1561</v>
      </c>
      <c r="K2609" t="s">
        <v>788</v>
      </c>
      <c r="L2609" t="s">
        <v>1466</v>
      </c>
      <c r="M2609" t="s">
        <v>444</v>
      </c>
    </row>
    <row r="2610" spans="1:13" hidden="1" x14ac:dyDescent="0.35">
      <c r="A2610" s="45">
        <v>46053</v>
      </c>
      <c r="B2610" t="s">
        <v>381</v>
      </c>
      <c r="C2610" t="s">
        <v>18</v>
      </c>
      <c r="D2610" t="s">
        <v>58</v>
      </c>
      <c r="E2610" t="s">
        <v>58</v>
      </c>
      <c r="F2610" t="s">
        <v>34</v>
      </c>
      <c r="G2610">
        <v>802</v>
      </c>
      <c r="H2610">
        <v>1</v>
      </c>
      <c r="I2610" t="s">
        <v>1258</v>
      </c>
      <c r="J2610" t="s">
        <v>1562</v>
      </c>
      <c r="K2610" t="s">
        <v>1258</v>
      </c>
      <c r="L2610" t="s">
        <v>1170</v>
      </c>
      <c r="M2610" t="s">
        <v>1066</v>
      </c>
    </row>
    <row r="2611" spans="1:13" hidden="1" x14ac:dyDescent="0.35">
      <c r="A2611" s="45">
        <v>46053</v>
      </c>
      <c r="B2611" t="s">
        <v>381</v>
      </c>
      <c r="C2611" t="s">
        <v>48</v>
      </c>
      <c r="D2611" t="s">
        <v>58</v>
      </c>
      <c r="E2611" t="s">
        <v>58</v>
      </c>
      <c r="F2611" t="s">
        <v>34</v>
      </c>
      <c r="G2611">
        <v>802</v>
      </c>
      <c r="H2611">
        <v>1</v>
      </c>
      <c r="I2611" t="s">
        <v>1258</v>
      </c>
      <c r="J2611" t="s">
        <v>1445</v>
      </c>
      <c r="K2611" t="s">
        <v>560</v>
      </c>
      <c r="L2611" t="s">
        <v>1083</v>
      </c>
      <c r="M2611" t="s">
        <v>422</v>
      </c>
    </row>
    <row r="2612" spans="1:13" hidden="1" x14ac:dyDescent="0.35">
      <c r="A2612" s="45">
        <v>46053</v>
      </c>
      <c r="B2612" t="s">
        <v>381</v>
      </c>
      <c r="C2612" t="s">
        <v>46</v>
      </c>
      <c r="D2612" t="s">
        <v>58</v>
      </c>
      <c r="E2612" t="s">
        <v>58</v>
      </c>
      <c r="F2612" t="s">
        <v>34</v>
      </c>
      <c r="G2612">
        <v>803</v>
      </c>
      <c r="H2612">
        <v>2</v>
      </c>
      <c r="I2612" t="s">
        <v>1181</v>
      </c>
      <c r="J2612" t="s">
        <v>1563</v>
      </c>
      <c r="K2612" t="s">
        <v>1234</v>
      </c>
      <c r="L2612" t="s">
        <v>1300</v>
      </c>
      <c r="M2612" t="s">
        <v>1294</v>
      </c>
    </row>
    <row r="2613" spans="1:13" hidden="1" x14ac:dyDescent="0.35">
      <c r="A2613" s="45">
        <v>46053</v>
      </c>
      <c r="B2613" t="s">
        <v>381</v>
      </c>
      <c r="C2613" t="s">
        <v>47</v>
      </c>
      <c r="D2613" t="s">
        <v>58</v>
      </c>
      <c r="E2613" t="s">
        <v>58</v>
      </c>
      <c r="F2613" t="s">
        <v>34</v>
      </c>
      <c r="G2613">
        <v>803</v>
      </c>
      <c r="H2613">
        <v>2</v>
      </c>
      <c r="I2613" s="38" t="s">
        <v>1143</v>
      </c>
      <c r="J2613" s="38" t="s">
        <v>1564</v>
      </c>
      <c r="K2613" t="s">
        <v>422</v>
      </c>
      <c r="L2613" t="s">
        <v>885</v>
      </c>
      <c r="M2613" t="s">
        <v>422</v>
      </c>
    </row>
    <row r="2614" spans="1:13" hidden="1" x14ac:dyDescent="0.35">
      <c r="A2614" s="45">
        <v>46053</v>
      </c>
      <c r="B2614" t="s">
        <v>381</v>
      </c>
      <c r="C2614" t="s">
        <v>402</v>
      </c>
      <c r="D2614" t="s">
        <v>58</v>
      </c>
      <c r="E2614" t="s">
        <v>58</v>
      </c>
      <c r="F2614" t="s">
        <v>34</v>
      </c>
      <c r="G2614">
        <v>803</v>
      </c>
      <c r="H2614">
        <v>2</v>
      </c>
      <c r="I2614" t="s">
        <v>951</v>
      </c>
      <c r="J2614" t="s">
        <v>1185</v>
      </c>
      <c r="K2614" t="s">
        <v>422</v>
      </c>
      <c r="L2614" t="s">
        <v>1364</v>
      </c>
      <c r="M2614" t="s">
        <v>444</v>
      </c>
    </row>
    <row r="2615" spans="1:13" hidden="1" x14ac:dyDescent="0.35">
      <c r="A2615" s="45">
        <v>46053</v>
      </c>
      <c r="B2615" t="s">
        <v>381</v>
      </c>
      <c r="C2615" t="s">
        <v>26</v>
      </c>
      <c r="D2615" t="s">
        <v>58</v>
      </c>
      <c r="E2615" t="s">
        <v>58</v>
      </c>
      <c r="F2615" t="s">
        <v>34</v>
      </c>
      <c r="G2615">
        <v>803</v>
      </c>
      <c r="H2615">
        <v>2</v>
      </c>
      <c r="I2615" s="38" t="s">
        <v>1175</v>
      </c>
      <c r="J2615" s="38" t="s">
        <v>1543</v>
      </c>
      <c r="K2615" t="s">
        <v>422</v>
      </c>
      <c r="L2615" s="38" t="s">
        <v>444</v>
      </c>
      <c r="M2615" t="s">
        <v>422</v>
      </c>
    </row>
    <row r="2616" spans="1:13" hidden="1" x14ac:dyDescent="0.35">
      <c r="A2616" s="45">
        <v>46053</v>
      </c>
      <c r="B2616" t="s">
        <v>381</v>
      </c>
      <c r="C2616" t="s">
        <v>42</v>
      </c>
      <c r="D2616" t="s">
        <v>58</v>
      </c>
      <c r="E2616" t="s">
        <v>58</v>
      </c>
      <c r="F2616" t="s">
        <v>34</v>
      </c>
      <c r="G2616">
        <v>803</v>
      </c>
      <c r="H2616">
        <v>2</v>
      </c>
      <c r="I2616" t="s">
        <v>1565</v>
      </c>
      <c r="J2616" t="s">
        <v>969</v>
      </c>
      <c r="K2616" t="s">
        <v>422</v>
      </c>
      <c r="L2616" t="s">
        <v>1563</v>
      </c>
      <c r="M2616" t="s">
        <v>422</v>
      </c>
    </row>
    <row r="2617" spans="1:13" hidden="1" x14ac:dyDescent="0.35">
      <c r="A2617" s="45">
        <v>46053</v>
      </c>
      <c r="B2617" t="s">
        <v>381</v>
      </c>
      <c r="C2617" t="s">
        <v>18</v>
      </c>
      <c r="D2617" t="s">
        <v>58</v>
      </c>
      <c r="E2617" t="s">
        <v>58</v>
      </c>
      <c r="F2617" t="s">
        <v>34</v>
      </c>
      <c r="G2617">
        <v>803</v>
      </c>
      <c r="H2617">
        <v>2</v>
      </c>
      <c r="I2617" t="s">
        <v>1542</v>
      </c>
      <c r="J2617" t="s">
        <v>1360</v>
      </c>
      <c r="K2617" t="s">
        <v>1541</v>
      </c>
      <c r="L2617" t="s">
        <v>1467</v>
      </c>
      <c r="M2617" t="s">
        <v>1179</v>
      </c>
    </row>
    <row r="2618" spans="1:13" hidden="1" x14ac:dyDescent="0.35">
      <c r="A2618" s="45">
        <v>46053</v>
      </c>
      <c r="B2618" t="s">
        <v>381</v>
      </c>
      <c r="C2618" t="s">
        <v>48</v>
      </c>
      <c r="D2618" t="s">
        <v>58</v>
      </c>
      <c r="E2618" t="s">
        <v>58</v>
      </c>
      <c r="F2618" t="s">
        <v>34</v>
      </c>
      <c r="G2618">
        <v>803</v>
      </c>
      <c r="H2618">
        <v>2</v>
      </c>
      <c r="I2618" t="s">
        <v>933</v>
      </c>
      <c r="J2618" t="s">
        <v>1361</v>
      </c>
      <c r="K2618" t="s">
        <v>422</v>
      </c>
      <c r="L2618" t="s">
        <v>948</v>
      </c>
      <c r="M2618" t="s">
        <v>422</v>
      </c>
    </row>
    <row r="2619" spans="1:13" hidden="1" x14ac:dyDescent="0.35">
      <c r="A2619" s="45">
        <v>46053</v>
      </c>
      <c r="B2619" t="s">
        <v>381</v>
      </c>
      <c r="C2619" t="s">
        <v>46</v>
      </c>
      <c r="D2619" t="s">
        <v>58</v>
      </c>
      <c r="E2619" t="s">
        <v>58</v>
      </c>
      <c r="F2619" t="s">
        <v>34</v>
      </c>
      <c r="G2619">
        <v>804</v>
      </c>
      <c r="H2619">
        <v>3</v>
      </c>
      <c r="I2619" t="s">
        <v>598</v>
      </c>
      <c r="J2619" t="s">
        <v>1356</v>
      </c>
      <c r="K2619" t="s">
        <v>844</v>
      </c>
      <c r="L2619" t="s">
        <v>1138</v>
      </c>
      <c r="M2619" t="s">
        <v>897</v>
      </c>
    </row>
    <row r="2620" spans="1:13" hidden="1" x14ac:dyDescent="0.35">
      <c r="A2620" s="45">
        <v>46053</v>
      </c>
      <c r="B2620" t="s">
        <v>381</v>
      </c>
      <c r="C2620" t="s">
        <v>47</v>
      </c>
      <c r="D2620" t="s">
        <v>58</v>
      </c>
      <c r="E2620" t="s">
        <v>58</v>
      </c>
      <c r="F2620" t="s">
        <v>34</v>
      </c>
      <c r="G2620">
        <v>804</v>
      </c>
      <c r="H2620">
        <v>3</v>
      </c>
      <c r="I2620" s="38" t="s">
        <v>700</v>
      </c>
      <c r="J2620" s="38" t="s">
        <v>1142</v>
      </c>
      <c r="K2620" t="s">
        <v>444</v>
      </c>
      <c r="L2620" s="38" t="s">
        <v>422</v>
      </c>
      <c r="M2620" t="s">
        <v>444</v>
      </c>
    </row>
    <row r="2621" spans="1:13" hidden="1" x14ac:dyDescent="0.35">
      <c r="A2621" s="45">
        <v>46053</v>
      </c>
      <c r="B2621" t="s">
        <v>381</v>
      </c>
      <c r="C2621" t="s">
        <v>402</v>
      </c>
      <c r="D2621" t="s">
        <v>58</v>
      </c>
      <c r="E2621" t="s">
        <v>58</v>
      </c>
      <c r="F2621" t="s">
        <v>34</v>
      </c>
      <c r="G2621">
        <v>804</v>
      </c>
      <c r="H2621">
        <v>3</v>
      </c>
      <c r="I2621" s="38" t="s">
        <v>839</v>
      </c>
      <c r="J2621" t="s">
        <v>919</v>
      </c>
      <c r="K2621" t="s">
        <v>444</v>
      </c>
      <c r="L2621" t="s">
        <v>444</v>
      </c>
      <c r="M2621" t="s">
        <v>444</v>
      </c>
    </row>
    <row r="2622" spans="1:13" hidden="1" x14ac:dyDescent="0.35">
      <c r="A2622" s="45">
        <v>46053</v>
      </c>
      <c r="B2622" t="s">
        <v>381</v>
      </c>
      <c r="C2622" t="s">
        <v>26</v>
      </c>
      <c r="D2622" t="s">
        <v>58</v>
      </c>
      <c r="E2622" t="s">
        <v>58</v>
      </c>
      <c r="F2622" t="s">
        <v>34</v>
      </c>
      <c r="G2622">
        <v>804</v>
      </c>
      <c r="H2622">
        <v>3</v>
      </c>
      <c r="I2622" s="38" t="s">
        <v>754</v>
      </c>
      <c r="J2622" s="38" t="s">
        <v>833</v>
      </c>
      <c r="K2622" t="s">
        <v>444</v>
      </c>
      <c r="L2622" t="s">
        <v>422</v>
      </c>
      <c r="M2622" s="38" t="s">
        <v>444</v>
      </c>
    </row>
    <row r="2623" spans="1:13" hidden="1" x14ac:dyDescent="0.35">
      <c r="A2623" s="45">
        <v>46053</v>
      </c>
      <c r="B2623" t="s">
        <v>381</v>
      </c>
      <c r="C2623" t="s">
        <v>42</v>
      </c>
      <c r="D2623" t="s">
        <v>58</v>
      </c>
      <c r="E2623" t="s">
        <v>58</v>
      </c>
      <c r="F2623" t="s">
        <v>34</v>
      </c>
      <c r="G2623">
        <v>804</v>
      </c>
      <c r="H2623">
        <v>3</v>
      </c>
      <c r="I2623" t="s">
        <v>847</v>
      </c>
      <c r="J2623" t="s">
        <v>903</v>
      </c>
      <c r="K2623" t="s">
        <v>444</v>
      </c>
      <c r="L2623" t="s">
        <v>422</v>
      </c>
      <c r="M2623" t="s">
        <v>444</v>
      </c>
    </row>
    <row r="2624" spans="1:13" hidden="1" x14ac:dyDescent="0.35">
      <c r="A2624" s="45">
        <v>46053</v>
      </c>
      <c r="B2624" t="s">
        <v>381</v>
      </c>
      <c r="C2624" t="s">
        <v>18</v>
      </c>
      <c r="D2624" t="s">
        <v>58</v>
      </c>
      <c r="E2624" t="s">
        <v>58</v>
      </c>
      <c r="F2624" t="s">
        <v>34</v>
      </c>
      <c r="G2624">
        <v>804</v>
      </c>
      <c r="H2624">
        <v>3</v>
      </c>
      <c r="I2624" t="s">
        <v>1095</v>
      </c>
      <c r="J2624" t="s">
        <v>831</v>
      </c>
      <c r="K2624" t="s">
        <v>729</v>
      </c>
      <c r="L2624" t="s">
        <v>652</v>
      </c>
      <c r="M2624" t="s">
        <v>598</v>
      </c>
    </row>
    <row r="2625" spans="1:13" hidden="1" x14ac:dyDescent="0.35">
      <c r="A2625" s="45">
        <v>46053</v>
      </c>
      <c r="B2625" t="s">
        <v>381</v>
      </c>
      <c r="C2625" t="s">
        <v>48</v>
      </c>
      <c r="D2625" t="s">
        <v>58</v>
      </c>
      <c r="E2625" t="s">
        <v>58</v>
      </c>
      <c r="F2625" t="s">
        <v>34</v>
      </c>
      <c r="G2625">
        <v>804</v>
      </c>
      <c r="H2625">
        <v>3</v>
      </c>
      <c r="I2625" t="s">
        <v>728</v>
      </c>
      <c r="J2625" t="s">
        <v>1242</v>
      </c>
      <c r="K2625" t="s">
        <v>422</v>
      </c>
      <c r="L2625" t="s">
        <v>422</v>
      </c>
      <c r="M2625" t="s">
        <v>444</v>
      </c>
    </row>
    <row r="2626" spans="1:13" hidden="1" x14ac:dyDescent="0.35">
      <c r="A2626" s="45">
        <v>46053</v>
      </c>
      <c r="B2626" t="s">
        <v>381</v>
      </c>
      <c r="C2626" t="s">
        <v>46</v>
      </c>
      <c r="D2626" t="s">
        <v>58</v>
      </c>
      <c r="E2626" t="s">
        <v>58</v>
      </c>
      <c r="F2626" t="s">
        <v>34</v>
      </c>
      <c r="G2626">
        <v>805</v>
      </c>
      <c r="H2626">
        <v>4</v>
      </c>
      <c r="I2626" t="s">
        <v>701</v>
      </c>
      <c r="J2626" t="s">
        <v>572</v>
      </c>
      <c r="K2626" t="s">
        <v>834</v>
      </c>
      <c r="L2626" t="s">
        <v>619</v>
      </c>
      <c r="M2626" t="s">
        <v>444</v>
      </c>
    </row>
    <row r="2627" spans="1:13" hidden="1" x14ac:dyDescent="0.35">
      <c r="A2627" s="45">
        <v>46053</v>
      </c>
      <c r="B2627" t="s">
        <v>381</v>
      </c>
      <c r="C2627" t="s">
        <v>47</v>
      </c>
      <c r="D2627" t="s">
        <v>58</v>
      </c>
      <c r="E2627" t="s">
        <v>58</v>
      </c>
      <c r="F2627" t="s">
        <v>34</v>
      </c>
      <c r="G2627">
        <v>805</v>
      </c>
      <c r="H2627">
        <v>4</v>
      </c>
      <c r="I2627" s="38" t="s">
        <v>422</v>
      </c>
      <c r="J2627" s="38" t="s">
        <v>422</v>
      </c>
      <c r="K2627" t="s">
        <v>444</v>
      </c>
      <c r="L2627" t="s">
        <v>444</v>
      </c>
      <c r="M2627" s="38" t="s">
        <v>444</v>
      </c>
    </row>
    <row r="2628" spans="1:13" hidden="1" x14ac:dyDescent="0.35">
      <c r="A2628" s="45">
        <v>46053</v>
      </c>
      <c r="B2628" t="s">
        <v>381</v>
      </c>
      <c r="C2628" t="s">
        <v>402</v>
      </c>
      <c r="D2628" t="s">
        <v>58</v>
      </c>
      <c r="E2628" t="s">
        <v>58</v>
      </c>
      <c r="F2628" t="s">
        <v>34</v>
      </c>
      <c r="G2628">
        <v>805</v>
      </c>
      <c r="H2628">
        <v>4</v>
      </c>
      <c r="I2628" t="s">
        <v>422</v>
      </c>
      <c r="J2628" t="s">
        <v>422</v>
      </c>
      <c r="K2628" t="s">
        <v>444</v>
      </c>
      <c r="L2628" t="s">
        <v>422</v>
      </c>
      <c r="M2628" t="s">
        <v>444</v>
      </c>
    </row>
    <row r="2629" spans="1:13" hidden="1" x14ac:dyDescent="0.35">
      <c r="A2629" s="45">
        <v>46053</v>
      </c>
      <c r="B2629" t="s">
        <v>381</v>
      </c>
      <c r="C2629" t="s">
        <v>26</v>
      </c>
      <c r="D2629" t="s">
        <v>58</v>
      </c>
      <c r="E2629" t="s">
        <v>58</v>
      </c>
      <c r="F2629" t="s">
        <v>34</v>
      </c>
      <c r="G2629">
        <v>805</v>
      </c>
      <c r="H2629">
        <v>4</v>
      </c>
      <c r="I2629" t="s">
        <v>422</v>
      </c>
      <c r="J2629" t="s">
        <v>422</v>
      </c>
      <c r="K2629" t="s">
        <v>444</v>
      </c>
      <c r="L2629" t="s">
        <v>444</v>
      </c>
      <c r="M2629" t="s">
        <v>444</v>
      </c>
    </row>
    <row r="2630" spans="1:13" hidden="1" x14ac:dyDescent="0.35">
      <c r="A2630" s="45">
        <v>46053</v>
      </c>
      <c r="B2630" t="s">
        <v>381</v>
      </c>
      <c r="C2630" t="s">
        <v>42</v>
      </c>
      <c r="D2630" t="s">
        <v>58</v>
      </c>
      <c r="E2630" t="s">
        <v>58</v>
      </c>
      <c r="F2630" t="s">
        <v>34</v>
      </c>
      <c r="G2630">
        <v>805</v>
      </c>
      <c r="H2630">
        <v>4</v>
      </c>
      <c r="I2630" t="s">
        <v>982</v>
      </c>
      <c r="J2630" t="s">
        <v>982</v>
      </c>
      <c r="K2630" t="s">
        <v>444</v>
      </c>
      <c r="L2630" t="s">
        <v>422</v>
      </c>
      <c r="M2630" t="s">
        <v>444</v>
      </c>
    </row>
    <row r="2631" spans="1:13" hidden="1" x14ac:dyDescent="0.35">
      <c r="A2631" s="45">
        <v>46053</v>
      </c>
      <c r="B2631" t="s">
        <v>381</v>
      </c>
      <c r="C2631" t="s">
        <v>18</v>
      </c>
      <c r="D2631" t="s">
        <v>58</v>
      </c>
      <c r="E2631" t="s">
        <v>58</v>
      </c>
      <c r="F2631" t="s">
        <v>34</v>
      </c>
      <c r="G2631">
        <v>805</v>
      </c>
      <c r="H2631">
        <v>4</v>
      </c>
      <c r="I2631" t="s">
        <v>455</v>
      </c>
      <c r="J2631" t="s">
        <v>440</v>
      </c>
      <c r="K2631" t="s">
        <v>566</v>
      </c>
      <c r="L2631" t="s">
        <v>641</v>
      </c>
      <c r="M2631" t="s">
        <v>444</v>
      </c>
    </row>
    <row r="2632" spans="1:13" hidden="1" x14ac:dyDescent="0.35">
      <c r="A2632" s="45">
        <v>46053</v>
      </c>
      <c r="B2632" t="s">
        <v>381</v>
      </c>
      <c r="C2632" t="s">
        <v>48</v>
      </c>
      <c r="D2632" t="s">
        <v>58</v>
      </c>
      <c r="E2632" t="s">
        <v>58</v>
      </c>
      <c r="F2632" t="s">
        <v>34</v>
      </c>
      <c r="G2632">
        <v>805</v>
      </c>
      <c r="H2632">
        <v>4</v>
      </c>
      <c r="I2632" t="s">
        <v>568</v>
      </c>
      <c r="J2632" t="s">
        <v>565</v>
      </c>
      <c r="K2632" t="s">
        <v>422</v>
      </c>
      <c r="L2632" t="s">
        <v>444</v>
      </c>
      <c r="M2632" t="s">
        <v>444</v>
      </c>
    </row>
    <row r="2633" spans="1:13" hidden="1" x14ac:dyDescent="0.35">
      <c r="A2633" s="45">
        <v>46053</v>
      </c>
      <c r="B2633" t="s">
        <v>381</v>
      </c>
      <c r="C2633" t="s">
        <v>46</v>
      </c>
      <c r="D2633" t="s">
        <v>58</v>
      </c>
      <c r="E2633" t="s">
        <v>58</v>
      </c>
      <c r="F2633" t="s">
        <v>34</v>
      </c>
      <c r="G2633">
        <v>806</v>
      </c>
      <c r="H2633">
        <v>5</v>
      </c>
      <c r="I2633" t="s">
        <v>438</v>
      </c>
      <c r="J2633" t="s">
        <v>438</v>
      </c>
      <c r="K2633" t="s">
        <v>444</v>
      </c>
      <c r="L2633" t="s">
        <v>441</v>
      </c>
      <c r="M2633" t="s">
        <v>422</v>
      </c>
    </row>
    <row r="2634" spans="1:13" hidden="1" x14ac:dyDescent="0.35">
      <c r="A2634" s="45">
        <v>46053</v>
      </c>
      <c r="B2634" t="s">
        <v>381</v>
      </c>
      <c r="C2634" t="s">
        <v>47</v>
      </c>
      <c r="D2634" t="s">
        <v>58</v>
      </c>
      <c r="E2634" t="s">
        <v>58</v>
      </c>
      <c r="F2634" t="s">
        <v>34</v>
      </c>
      <c r="G2634">
        <v>806</v>
      </c>
      <c r="H2634">
        <v>5</v>
      </c>
      <c r="I2634" t="s">
        <v>422</v>
      </c>
      <c r="J2634" t="s">
        <v>422</v>
      </c>
      <c r="K2634" t="s">
        <v>444</v>
      </c>
      <c r="L2634" t="s">
        <v>444</v>
      </c>
      <c r="M2634" t="s">
        <v>444</v>
      </c>
    </row>
    <row r="2635" spans="1:13" hidden="1" x14ac:dyDescent="0.35">
      <c r="A2635" s="45">
        <v>46053</v>
      </c>
      <c r="B2635" t="s">
        <v>381</v>
      </c>
      <c r="C2635" t="s">
        <v>402</v>
      </c>
      <c r="D2635" t="s">
        <v>58</v>
      </c>
      <c r="E2635" t="s">
        <v>58</v>
      </c>
      <c r="F2635" t="s">
        <v>34</v>
      </c>
      <c r="G2635">
        <v>806</v>
      </c>
      <c r="H2635">
        <v>5</v>
      </c>
      <c r="I2635" t="s">
        <v>422</v>
      </c>
      <c r="J2635" t="s">
        <v>422</v>
      </c>
      <c r="K2635" t="s">
        <v>444</v>
      </c>
      <c r="L2635" t="s">
        <v>444</v>
      </c>
      <c r="M2635" t="s">
        <v>444</v>
      </c>
    </row>
    <row r="2636" spans="1:13" hidden="1" x14ac:dyDescent="0.35">
      <c r="A2636" s="45">
        <v>46053</v>
      </c>
      <c r="B2636" t="s">
        <v>381</v>
      </c>
      <c r="C2636" t="s">
        <v>26</v>
      </c>
      <c r="D2636" t="s">
        <v>58</v>
      </c>
      <c r="E2636" t="s">
        <v>58</v>
      </c>
      <c r="F2636" t="s">
        <v>34</v>
      </c>
      <c r="G2636">
        <v>806</v>
      </c>
      <c r="H2636">
        <v>5</v>
      </c>
      <c r="I2636" s="38" t="s">
        <v>444</v>
      </c>
      <c r="J2636" s="38" t="s">
        <v>444</v>
      </c>
      <c r="K2636" s="38" t="s">
        <v>444</v>
      </c>
      <c r="L2636" s="38" t="s">
        <v>444</v>
      </c>
      <c r="M2636" s="38" t="s">
        <v>444</v>
      </c>
    </row>
    <row r="2637" spans="1:13" hidden="1" x14ac:dyDescent="0.35">
      <c r="A2637" s="45">
        <v>46053</v>
      </c>
      <c r="B2637" t="s">
        <v>381</v>
      </c>
      <c r="C2637" t="s">
        <v>42</v>
      </c>
      <c r="D2637" t="s">
        <v>58</v>
      </c>
      <c r="E2637" t="s">
        <v>58</v>
      </c>
      <c r="F2637" t="s">
        <v>34</v>
      </c>
      <c r="G2637">
        <v>806</v>
      </c>
      <c r="H2637">
        <v>5</v>
      </c>
      <c r="I2637" s="38" t="s">
        <v>496</v>
      </c>
      <c r="J2637" s="38" t="s">
        <v>422</v>
      </c>
      <c r="K2637" s="38" t="s">
        <v>444</v>
      </c>
      <c r="L2637" s="38" t="s">
        <v>422</v>
      </c>
      <c r="M2637" t="s">
        <v>444</v>
      </c>
    </row>
    <row r="2638" spans="1:13" hidden="1" x14ac:dyDescent="0.35">
      <c r="A2638" s="45">
        <v>46053</v>
      </c>
      <c r="B2638" t="s">
        <v>381</v>
      </c>
      <c r="C2638" t="s">
        <v>18</v>
      </c>
      <c r="D2638" t="s">
        <v>58</v>
      </c>
      <c r="E2638" t="s">
        <v>58</v>
      </c>
      <c r="F2638" t="s">
        <v>34</v>
      </c>
      <c r="G2638">
        <v>806</v>
      </c>
      <c r="H2638">
        <v>5</v>
      </c>
      <c r="I2638" s="38" t="s">
        <v>441</v>
      </c>
      <c r="J2638" s="38" t="s">
        <v>441</v>
      </c>
      <c r="K2638" t="s">
        <v>422</v>
      </c>
      <c r="L2638" t="s">
        <v>441</v>
      </c>
      <c r="M2638" t="s">
        <v>422</v>
      </c>
    </row>
    <row r="2639" spans="1:13" hidden="1" x14ac:dyDescent="0.35">
      <c r="A2639" s="45">
        <v>46053</v>
      </c>
      <c r="B2639" t="s">
        <v>381</v>
      </c>
      <c r="C2639" t="s">
        <v>48</v>
      </c>
      <c r="D2639" t="s">
        <v>58</v>
      </c>
      <c r="E2639" t="s">
        <v>58</v>
      </c>
      <c r="F2639" t="s">
        <v>34</v>
      </c>
      <c r="G2639">
        <v>806</v>
      </c>
      <c r="H2639">
        <v>5</v>
      </c>
      <c r="I2639" s="38" t="s">
        <v>422</v>
      </c>
      <c r="J2639" t="s">
        <v>422</v>
      </c>
      <c r="K2639" t="s">
        <v>422</v>
      </c>
      <c r="L2639" t="s">
        <v>444</v>
      </c>
      <c r="M2639" t="s">
        <v>444</v>
      </c>
    </row>
    <row r="2640" spans="1:13" hidden="1" x14ac:dyDescent="0.35">
      <c r="A2640" s="45">
        <v>46053</v>
      </c>
      <c r="B2640" t="s">
        <v>381</v>
      </c>
      <c r="C2640" t="s">
        <v>46</v>
      </c>
      <c r="D2640" t="s">
        <v>58</v>
      </c>
      <c r="E2640" t="s">
        <v>58</v>
      </c>
      <c r="F2640" t="s">
        <v>34</v>
      </c>
      <c r="G2640">
        <v>807</v>
      </c>
      <c r="H2640">
        <v>6</v>
      </c>
      <c r="I2640" s="38" t="s">
        <v>445</v>
      </c>
      <c r="J2640" s="38" t="s">
        <v>445</v>
      </c>
      <c r="K2640" s="38" t="s">
        <v>422</v>
      </c>
      <c r="L2640" s="38" t="s">
        <v>439</v>
      </c>
      <c r="M2640" t="s">
        <v>444</v>
      </c>
    </row>
    <row r="2641" spans="1:13" hidden="1" x14ac:dyDescent="0.35">
      <c r="A2641" s="45">
        <v>46053</v>
      </c>
      <c r="B2641" t="s">
        <v>381</v>
      </c>
      <c r="C2641" t="s">
        <v>47</v>
      </c>
      <c r="D2641" t="s">
        <v>58</v>
      </c>
      <c r="E2641" t="s">
        <v>58</v>
      </c>
      <c r="F2641" t="s">
        <v>34</v>
      </c>
      <c r="G2641">
        <v>807</v>
      </c>
      <c r="H2641">
        <v>6</v>
      </c>
      <c r="I2641" s="37" t="s">
        <v>444</v>
      </c>
      <c r="J2641" s="37" t="s">
        <v>444</v>
      </c>
      <c r="K2641" s="38" t="s">
        <v>444</v>
      </c>
      <c r="L2641" s="38" t="s">
        <v>444</v>
      </c>
      <c r="M2641" s="38" t="s">
        <v>444</v>
      </c>
    </row>
    <row r="2642" spans="1:13" hidden="1" x14ac:dyDescent="0.35">
      <c r="A2642" s="45">
        <v>46053</v>
      </c>
      <c r="B2642" t="s">
        <v>381</v>
      </c>
      <c r="C2642" t="s">
        <v>402</v>
      </c>
      <c r="D2642" t="s">
        <v>58</v>
      </c>
      <c r="E2642" t="s">
        <v>58</v>
      </c>
      <c r="F2642" t="s">
        <v>34</v>
      </c>
      <c r="G2642">
        <v>807</v>
      </c>
      <c r="H2642">
        <v>6</v>
      </c>
      <c r="I2642" s="37" t="s">
        <v>422</v>
      </c>
      <c r="J2642" s="37" t="s">
        <v>422</v>
      </c>
      <c r="K2642" s="38" t="s">
        <v>444</v>
      </c>
      <c r="L2642" s="38" t="s">
        <v>444</v>
      </c>
      <c r="M2642" t="s">
        <v>444</v>
      </c>
    </row>
    <row r="2643" spans="1:13" hidden="1" x14ac:dyDescent="0.35">
      <c r="A2643" s="45">
        <v>46053</v>
      </c>
      <c r="B2643" t="s">
        <v>381</v>
      </c>
      <c r="C2643" t="s">
        <v>26</v>
      </c>
      <c r="D2643" t="s">
        <v>58</v>
      </c>
      <c r="E2643" t="s">
        <v>58</v>
      </c>
      <c r="F2643" t="s">
        <v>34</v>
      </c>
      <c r="G2643">
        <v>807</v>
      </c>
      <c r="H2643">
        <v>6</v>
      </c>
      <c r="I2643" s="38" t="s">
        <v>444</v>
      </c>
      <c r="J2643" s="38" t="s">
        <v>444</v>
      </c>
      <c r="K2643" s="38" t="s">
        <v>444</v>
      </c>
      <c r="L2643" s="38" t="s">
        <v>444</v>
      </c>
      <c r="M2643" s="38" t="s">
        <v>444</v>
      </c>
    </row>
    <row r="2644" spans="1:13" hidden="1" x14ac:dyDescent="0.35">
      <c r="A2644" s="45">
        <v>46053</v>
      </c>
      <c r="B2644" t="s">
        <v>381</v>
      </c>
      <c r="C2644" t="s">
        <v>42</v>
      </c>
      <c r="D2644" t="s">
        <v>58</v>
      </c>
      <c r="E2644" t="s">
        <v>58</v>
      </c>
      <c r="F2644" t="s">
        <v>34</v>
      </c>
      <c r="G2644">
        <v>807</v>
      </c>
      <c r="H2644">
        <v>6</v>
      </c>
      <c r="I2644" s="37" t="s">
        <v>444</v>
      </c>
      <c r="J2644" s="38" t="s">
        <v>444</v>
      </c>
      <c r="K2644" t="s">
        <v>444</v>
      </c>
      <c r="L2644" s="38" t="s">
        <v>444</v>
      </c>
      <c r="M2644" t="s">
        <v>444</v>
      </c>
    </row>
    <row r="2645" spans="1:13" hidden="1" x14ac:dyDescent="0.35">
      <c r="A2645" s="45">
        <v>46053</v>
      </c>
      <c r="B2645" t="s">
        <v>381</v>
      </c>
      <c r="C2645" t="s">
        <v>18</v>
      </c>
      <c r="D2645" t="s">
        <v>58</v>
      </c>
      <c r="E2645" t="s">
        <v>58</v>
      </c>
      <c r="F2645" t="s">
        <v>34</v>
      </c>
      <c r="G2645">
        <v>807</v>
      </c>
      <c r="H2645">
        <v>6</v>
      </c>
      <c r="I2645" s="38" t="s">
        <v>596</v>
      </c>
      <c r="J2645" s="38" t="s">
        <v>596</v>
      </c>
      <c r="K2645" t="s">
        <v>422</v>
      </c>
      <c r="L2645" t="s">
        <v>445</v>
      </c>
      <c r="M2645" t="s">
        <v>444</v>
      </c>
    </row>
    <row r="2646" spans="1:13" hidden="1" x14ac:dyDescent="0.35">
      <c r="A2646" s="45">
        <v>46053</v>
      </c>
      <c r="B2646" t="s">
        <v>381</v>
      </c>
      <c r="C2646" t="s">
        <v>48</v>
      </c>
      <c r="D2646" t="s">
        <v>58</v>
      </c>
      <c r="E2646" t="s">
        <v>58</v>
      </c>
      <c r="F2646" t="s">
        <v>34</v>
      </c>
      <c r="G2646">
        <v>807</v>
      </c>
      <c r="H2646">
        <v>6</v>
      </c>
      <c r="I2646" t="s">
        <v>444</v>
      </c>
      <c r="J2646" s="38" t="s">
        <v>444</v>
      </c>
      <c r="K2646" t="s">
        <v>444</v>
      </c>
      <c r="L2646" t="s">
        <v>444</v>
      </c>
      <c r="M2646" t="s">
        <v>444</v>
      </c>
    </row>
    <row r="2647" spans="1:13" hidden="1" x14ac:dyDescent="0.35">
      <c r="A2647" s="45">
        <v>46053</v>
      </c>
      <c r="B2647" t="s">
        <v>381</v>
      </c>
      <c r="C2647" t="s">
        <v>46</v>
      </c>
      <c r="D2647" t="s">
        <v>58</v>
      </c>
      <c r="E2647" t="s">
        <v>58</v>
      </c>
      <c r="F2647" t="s">
        <v>34</v>
      </c>
      <c r="G2647">
        <v>808</v>
      </c>
      <c r="H2647" t="s">
        <v>383</v>
      </c>
      <c r="I2647" s="37" t="s">
        <v>449</v>
      </c>
      <c r="J2647" s="37" t="s">
        <v>449</v>
      </c>
      <c r="K2647" s="38" t="s">
        <v>422</v>
      </c>
      <c r="L2647" s="38" t="s">
        <v>422</v>
      </c>
      <c r="M2647" s="38" t="s">
        <v>422</v>
      </c>
    </row>
    <row r="2648" spans="1:13" hidden="1" x14ac:dyDescent="0.35">
      <c r="A2648" s="45">
        <v>46053</v>
      </c>
      <c r="B2648" t="s">
        <v>381</v>
      </c>
      <c r="C2648" t="s">
        <v>47</v>
      </c>
      <c r="D2648" t="s">
        <v>58</v>
      </c>
      <c r="E2648" t="s">
        <v>58</v>
      </c>
      <c r="F2648" t="s">
        <v>34</v>
      </c>
      <c r="G2648">
        <v>808</v>
      </c>
      <c r="H2648" t="s">
        <v>383</v>
      </c>
      <c r="I2648" s="38" t="s">
        <v>422</v>
      </c>
      <c r="J2648" s="38" t="s">
        <v>422</v>
      </c>
      <c r="K2648" s="38" t="s">
        <v>444</v>
      </c>
      <c r="L2648" s="38" t="s">
        <v>422</v>
      </c>
      <c r="M2648" s="38" t="s">
        <v>444</v>
      </c>
    </row>
    <row r="2649" spans="1:13" hidden="1" x14ac:dyDescent="0.35">
      <c r="A2649" s="45">
        <v>46053</v>
      </c>
      <c r="B2649" t="s">
        <v>381</v>
      </c>
      <c r="C2649" t="s">
        <v>402</v>
      </c>
      <c r="D2649" t="s">
        <v>58</v>
      </c>
      <c r="E2649" t="s">
        <v>58</v>
      </c>
      <c r="F2649" t="s">
        <v>34</v>
      </c>
      <c r="G2649">
        <v>808</v>
      </c>
      <c r="H2649" t="s">
        <v>383</v>
      </c>
      <c r="I2649" s="38" t="s">
        <v>422</v>
      </c>
      <c r="J2649" s="38" t="s">
        <v>422</v>
      </c>
      <c r="K2649" s="38" t="s">
        <v>444</v>
      </c>
      <c r="L2649" s="38" t="s">
        <v>444</v>
      </c>
      <c r="M2649" t="s">
        <v>444</v>
      </c>
    </row>
    <row r="2650" spans="1:13" hidden="1" x14ac:dyDescent="0.35">
      <c r="A2650" s="45">
        <v>46053</v>
      </c>
      <c r="B2650" t="s">
        <v>381</v>
      </c>
      <c r="C2650" t="s">
        <v>26</v>
      </c>
      <c r="D2650" t="s">
        <v>58</v>
      </c>
      <c r="E2650" t="s">
        <v>58</v>
      </c>
      <c r="F2650" t="s">
        <v>34</v>
      </c>
      <c r="G2650">
        <v>808</v>
      </c>
      <c r="H2650" t="s">
        <v>383</v>
      </c>
      <c r="I2650" s="38" t="s">
        <v>444</v>
      </c>
      <c r="J2650" s="38" t="s">
        <v>444</v>
      </c>
      <c r="K2650" s="38" t="s">
        <v>444</v>
      </c>
      <c r="L2650" s="38" t="s">
        <v>444</v>
      </c>
      <c r="M2650" s="38" t="s">
        <v>444</v>
      </c>
    </row>
    <row r="2651" spans="1:13" hidden="1" x14ac:dyDescent="0.35">
      <c r="A2651" s="45">
        <v>46053</v>
      </c>
      <c r="B2651" t="s">
        <v>381</v>
      </c>
      <c r="C2651" t="s">
        <v>42</v>
      </c>
      <c r="D2651" t="s">
        <v>58</v>
      </c>
      <c r="E2651" t="s">
        <v>58</v>
      </c>
      <c r="F2651" t="s">
        <v>34</v>
      </c>
      <c r="G2651">
        <v>808</v>
      </c>
      <c r="H2651" t="s">
        <v>383</v>
      </c>
      <c r="I2651" s="38" t="s">
        <v>422</v>
      </c>
      <c r="J2651" s="38" t="s">
        <v>422</v>
      </c>
      <c r="K2651" t="s">
        <v>422</v>
      </c>
      <c r="L2651" s="38" t="s">
        <v>444</v>
      </c>
      <c r="M2651" t="s">
        <v>444</v>
      </c>
    </row>
    <row r="2652" spans="1:13" hidden="1" x14ac:dyDescent="0.35">
      <c r="A2652" s="45">
        <v>46053</v>
      </c>
      <c r="B2652" t="s">
        <v>381</v>
      </c>
      <c r="C2652" t="s">
        <v>18</v>
      </c>
      <c r="D2652" t="s">
        <v>58</v>
      </c>
      <c r="E2652" t="s">
        <v>58</v>
      </c>
      <c r="F2652" t="s">
        <v>34</v>
      </c>
      <c r="G2652">
        <v>808</v>
      </c>
      <c r="H2652" t="s">
        <v>383</v>
      </c>
      <c r="I2652" s="38" t="s">
        <v>439</v>
      </c>
      <c r="J2652" s="38" t="s">
        <v>439</v>
      </c>
      <c r="K2652" t="s">
        <v>422</v>
      </c>
      <c r="L2652" s="38" t="s">
        <v>422</v>
      </c>
      <c r="M2652" t="s">
        <v>422</v>
      </c>
    </row>
    <row r="2653" spans="1:13" hidden="1" x14ac:dyDescent="0.35">
      <c r="A2653" s="45">
        <v>46053</v>
      </c>
      <c r="B2653" t="s">
        <v>381</v>
      </c>
      <c r="C2653" t="s">
        <v>48</v>
      </c>
      <c r="D2653" t="s">
        <v>58</v>
      </c>
      <c r="E2653" t="s">
        <v>58</v>
      </c>
      <c r="F2653" t="s">
        <v>34</v>
      </c>
      <c r="G2653">
        <v>808</v>
      </c>
      <c r="H2653" t="s">
        <v>383</v>
      </c>
      <c r="I2653" s="38" t="s">
        <v>620</v>
      </c>
      <c r="J2653" s="38" t="s">
        <v>631</v>
      </c>
      <c r="K2653" t="s">
        <v>444</v>
      </c>
      <c r="L2653" t="s">
        <v>444</v>
      </c>
      <c r="M2653" t="s">
        <v>444</v>
      </c>
    </row>
    <row r="2654" spans="1:13" hidden="1" x14ac:dyDescent="0.35">
      <c r="A2654" s="45">
        <v>46053</v>
      </c>
      <c r="B2654" t="s">
        <v>381</v>
      </c>
      <c r="C2654" t="s">
        <v>46</v>
      </c>
      <c r="D2654" t="s">
        <v>58</v>
      </c>
      <c r="E2654" t="s">
        <v>58</v>
      </c>
      <c r="F2654" t="s">
        <v>34</v>
      </c>
      <c r="G2654">
        <v>809</v>
      </c>
      <c r="H2654" t="s">
        <v>26</v>
      </c>
      <c r="I2654" s="38" t="s">
        <v>814</v>
      </c>
      <c r="J2654" s="38" t="s">
        <v>643</v>
      </c>
      <c r="K2654" s="38" t="s">
        <v>444</v>
      </c>
      <c r="L2654" s="38" t="s">
        <v>422</v>
      </c>
      <c r="M2654" t="s">
        <v>897</v>
      </c>
    </row>
    <row r="2655" spans="1:13" hidden="1" x14ac:dyDescent="0.35">
      <c r="A2655" s="45">
        <v>46053</v>
      </c>
      <c r="B2655" t="s">
        <v>381</v>
      </c>
      <c r="C2655" t="s">
        <v>47</v>
      </c>
      <c r="D2655" t="s">
        <v>58</v>
      </c>
      <c r="E2655" t="s">
        <v>58</v>
      </c>
      <c r="F2655" t="s">
        <v>34</v>
      </c>
      <c r="G2655">
        <v>809</v>
      </c>
      <c r="H2655" t="s">
        <v>26</v>
      </c>
      <c r="I2655" s="38" t="s">
        <v>422</v>
      </c>
      <c r="J2655" s="38" t="s">
        <v>444</v>
      </c>
      <c r="K2655" s="38" t="s">
        <v>444</v>
      </c>
      <c r="L2655" s="38" t="s">
        <v>444</v>
      </c>
      <c r="M2655" s="38" t="s">
        <v>422</v>
      </c>
    </row>
    <row r="2656" spans="1:13" hidden="1" x14ac:dyDescent="0.35">
      <c r="A2656" s="45">
        <v>46053</v>
      </c>
      <c r="B2656" t="s">
        <v>381</v>
      </c>
      <c r="C2656" t="s">
        <v>402</v>
      </c>
      <c r="D2656" t="s">
        <v>58</v>
      </c>
      <c r="E2656" t="s">
        <v>58</v>
      </c>
      <c r="F2656" t="s">
        <v>34</v>
      </c>
      <c r="G2656">
        <v>809</v>
      </c>
      <c r="H2656" t="s">
        <v>26</v>
      </c>
      <c r="I2656" s="38" t="s">
        <v>422</v>
      </c>
      <c r="J2656" s="38" t="s">
        <v>422</v>
      </c>
      <c r="K2656" s="38" t="s">
        <v>444</v>
      </c>
      <c r="L2656" s="38" t="s">
        <v>444</v>
      </c>
      <c r="M2656" t="s">
        <v>444</v>
      </c>
    </row>
    <row r="2657" spans="1:13" hidden="1" x14ac:dyDescent="0.35">
      <c r="A2657" s="45">
        <v>46053</v>
      </c>
      <c r="B2657" t="s">
        <v>381</v>
      </c>
      <c r="C2657" t="s">
        <v>26</v>
      </c>
      <c r="D2657" t="s">
        <v>58</v>
      </c>
      <c r="E2657" t="s">
        <v>58</v>
      </c>
      <c r="F2657" t="s">
        <v>34</v>
      </c>
      <c r="G2657">
        <v>809</v>
      </c>
      <c r="H2657" t="s">
        <v>26</v>
      </c>
      <c r="I2657" s="38" t="s">
        <v>422</v>
      </c>
      <c r="J2657" s="38" t="s">
        <v>422</v>
      </c>
      <c r="K2657" s="38" t="s">
        <v>444</v>
      </c>
      <c r="L2657" s="38" t="s">
        <v>444</v>
      </c>
      <c r="M2657" t="s">
        <v>444</v>
      </c>
    </row>
    <row r="2658" spans="1:13" hidden="1" x14ac:dyDescent="0.35">
      <c r="A2658" s="45">
        <v>46053</v>
      </c>
      <c r="B2658" t="s">
        <v>381</v>
      </c>
      <c r="C2658" t="s">
        <v>42</v>
      </c>
      <c r="D2658" t="s">
        <v>58</v>
      </c>
      <c r="E2658" t="s">
        <v>58</v>
      </c>
      <c r="F2658" t="s">
        <v>34</v>
      </c>
      <c r="G2658">
        <v>809</v>
      </c>
      <c r="H2658" t="s">
        <v>26</v>
      </c>
      <c r="I2658" s="38" t="s">
        <v>422</v>
      </c>
      <c r="J2658" s="38" t="s">
        <v>444</v>
      </c>
      <c r="K2658" t="s">
        <v>444</v>
      </c>
      <c r="L2658" s="38" t="s">
        <v>444</v>
      </c>
      <c r="M2658" t="s">
        <v>422</v>
      </c>
    </row>
    <row r="2659" spans="1:13" hidden="1" x14ac:dyDescent="0.35">
      <c r="A2659" s="45">
        <v>46053</v>
      </c>
      <c r="B2659" t="s">
        <v>381</v>
      </c>
      <c r="C2659" t="s">
        <v>18</v>
      </c>
      <c r="D2659" t="s">
        <v>58</v>
      </c>
      <c r="E2659" t="s">
        <v>58</v>
      </c>
      <c r="F2659" t="s">
        <v>34</v>
      </c>
      <c r="G2659">
        <v>809</v>
      </c>
      <c r="H2659" t="s">
        <v>26</v>
      </c>
      <c r="I2659" s="38" t="s">
        <v>814</v>
      </c>
      <c r="J2659" s="38" t="s">
        <v>643</v>
      </c>
      <c r="K2659" t="s">
        <v>444</v>
      </c>
      <c r="L2659" s="38" t="s">
        <v>422</v>
      </c>
      <c r="M2659" t="s">
        <v>917</v>
      </c>
    </row>
    <row r="2660" spans="1:13" hidden="1" x14ac:dyDescent="0.35">
      <c r="A2660" s="45">
        <v>46053</v>
      </c>
      <c r="B2660" t="s">
        <v>381</v>
      </c>
      <c r="C2660" t="s">
        <v>48</v>
      </c>
      <c r="D2660" t="s">
        <v>58</v>
      </c>
      <c r="E2660" t="s">
        <v>58</v>
      </c>
      <c r="F2660" t="s">
        <v>34</v>
      </c>
      <c r="G2660">
        <v>809</v>
      </c>
      <c r="H2660" t="s">
        <v>26</v>
      </c>
      <c r="I2660" s="38" t="s">
        <v>444</v>
      </c>
      <c r="J2660" s="38" t="s">
        <v>444</v>
      </c>
      <c r="K2660" t="s">
        <v>444</v>
      </c>
      <c r="L2660" t="s">
        <v>444</v>
      </c>
      <c r="M2660" t="s">
        <v>444</v>
      </c>
    </row>
    <row r="2661" spans="1:13" hidden="1" x14ac:dyDescent="0.35">
      <c r="A2661" s="45">
        <v>46053</v>
      </c>
      <c r="B2661" t="s">
        <v>381</v>
      </c>
      <c r="C2661" t="s">
        <v>46</v>
      </c>
      <c r="D2661" t="s">
        <v>58</v>
      </c>
      <c r="E2661" t="s">
        <v>58</v>
      </c>
      <c r="F2661" t="s">
        <v>34</v>
      </c>
      <c r="G2661">
        <v>999</v>
      </c>
      <c r="H2661" t="s">
        <v>27</v>
      </c>
      <c r="I2661" s="38" t="s">
        <v>599</v>
      </c>
      <c r="J2661" s="38" t="s">
        <v>600</v>
      </c>
      <c r="K2661" t="s">
        <v>589</v>
      </c>
      <c r="L2661" s="38" t="s">
        <v>601</v>
      </c>
      <c r="M2661" t="s">
        <v>602</v>
      </c>
    </row>
    <row r="2662" spans="1:13" hidden="1" x14ac:dyDescent="0.35">
      <c r="A2662" s="45">
        <v>46053</v>
      </c>
      <c r="B2662" t="s">
        <v>381</v>
      </c>
      <c r="C2662" t="s">
        <v>47</v>
      </c>
      <c r="D2662" t="s">
        <v>58</v>
      </c>
      <c r="E2662" t="s">
        <v>58</v>
      </c>
      <c r="F2662" t="s">
        <v>34</v>
      </c>
      <c r="G2662">
        <v>999</v>
      </c>
      <c r="H2662" t="s">
        <v>27</v>
      </c>
      <c r="I2662" s="38" t="s">
        <v>603</v>
      </c>
      <c r="J2662" s="38" t="s">
        <v>604</v>
      </c>
      <c r="K2662" s="38" t="s">
        <v>472</v>
      </c>
      <c r="L2662" s="38" t="s">
        <v>605</v>
      </c>
      <c r="M2662" t="s">
        <v>422</v>
      </c>
    </row>
    <row r="2663" spans="1:13" hidden="1" x14ac:dyDescent="0.35">
      <c r="A2663" s="45">
        <v>46053</v>
      </c>
      <c r="B2663" t="s">
        <v>381</v>
      </c>
      <c r="C2663" t="s">
        <v>402</v>
      </c>
      <c r="D2663" t="s">
        <v>58</v>
      </c>
      <c r="E2663" t="s">
        <v>58</v>
      </c>
      <c r="F2663" t="s">
        <v>34</v>
      </c>
      <c r="G2663">
        <v>999</v>
      </c>
      <c r="H2663" t="s">
        <v>27</v>
      </c>
      <c r="I2663" s="37" t="s">
        <v>606</v>
      </c>
      <c r="J2663" s="38" t="s">
        <v>607</v>
      </c>
      <c r="K2663" t="s">
        <v>508</v>
      </c>
      <c r="L2663" s="38" t="s">
        <v>465</v>
      </c>
      <c r="M2663" t="s">
        <v>444</v>
      </c>
    </row>
    <row r="2664" spans="1:13" hidden="1" x14ac:dyDescent="0.35">
      <c r="A2664" s="45">
        <v>46053</v>
      </c>
      <c r="B2664" t="s">
        <v>381</v>
      </c>
      <c r="C2664" t="s">
        <v>26</v>
      </c>
      <c r="D2664" t="s">
        <v>58</v>
      </c>
      <c r="E2664" t="s">
        <v>58</v>
      </c>
      <c r="F2664" t="s">
        <v>34</v>
      </c>
      <c r="G2664">
        <v>999</v>
      </c>
      <c r="H2664" t="s">
        <v>27</v>
      </c>
      <c r="I2664" s="38" t="s">
        <v>608</v>
      </c>
      <c r="J2664" s="38" t="s">
        <v>609</v>
      </c>
      <c r="K2664" s="38" t="s">
        <v>422</v>
      </c>
      <c r="L2664" s="37" t="s">
        <v>422</v>
      </c>
      <c r="M2664" s="38" t="s">
        <v>422</v>
      </c>
    </row>
    <row r="2665" spans="1:13" hidden="1" x14ac:dyDescent="0.35">
      <c r="A2665" s="45">
        <v>46053</v>
      </c>
      <c r="B2665" t="s">
        <v>381</v>
      </c>
      <c r="C2665" t="s">
        <v>42</v>
      </c>
      <c r="D2665" t="s">
        <v>58</v>
      </c>
      <c r="E2665" t="s">
        <v>58</v>
      </c>
      <c r="F2665" t="s">
        <v>34</v>
      </c>
      <c r="G2665">
        <v>999</v>
      </c>
      <c r="H2665" t="s">
        <v>27</v>
      </c>
      <c r="I2665" s="38" t="s">
        <v>610</v>
      </c>
      <c r="J2665" s="38" t="s">
        <v>611</v>
      </c>
      <c r="K2665" t="s">
        <v>473</v>
      </c>
      <c r="L2665" t="s">
        <v>612</v>
      </c>
      <c r="M2665" t="s">
        <v>422</v>
      </c>
    </row>
    <row r="2666" spans="1:13" hidden="1" x14ac:dyDescent="0.35">
      <c r="A2666" s="45">
        <v>46053</v>
      </c>
      <c r="B2666" t="s">
        <v>381</v>
      </c>
      <c r="C2666" t="s">
        <v>18</v>
      </c>
      <c r="D2666" t="s">
        <v>58</v>
      </c>
      <c r="E2666" t="s">
        <v>58</v>
      </c>
      <c r="F2666" t="s">
        <v>34</v>
      </c>
      <c r="G2666">
        <v>999</v>
      </c>
      <c r="H2666" t="s">
        <v>27</v>
      </c>
      <c r="I2666" s="38" t="s">
        <v>613</v>
      </c>
      <c r="J2666" s="38" t="s">
        <v>614</v>
      </c>
      <c r="K2666" s="38" t="s">
        <v>615</v>
      </c>
      <c r="L2666" s="37" t="s">
        <v>616</v>
      </c>
      <c r="M2666" t="s">
        <v>517</v>
      </c>
    </row>
    <row r="2667" spans="1:13" hidden="1" x14ac:dyDescent="0.35">
      <c r="A2667" s="45">
        <v>46053</v>
      </c>
      <c r="B2667" t="s">
        <v>381</v>
      </c>
      <c r="C2667" t="s">
        <v>48</v>
      </c>
      <c r="D2667" t="s">
        <v>58</v>
      </c>
      <c r="E2667" t="s">
        <v>58</v>
      </c>
      <c r="F2667" t="s">
        <v>34</v>
      </c>
      <c r="G2667">
        <v>999</v>
      </c>
      <c r="H2667" t="s">
        <v>27</v>
      </c>
      <c r="I2667" s="38" t="s">
        <v>484</v>
      </c>
      <c r="J2667" s="38" t="s">
        <v>617</v>
      </c>
      <c r="K2667" t="s">
        <v>537</v>
      </c>
      <c r="L2667" t="s">
        <v>586</v>
      </c>
      <c r="M2667" t="s">
        <v>422</v>
      </c>
    </row>
    <row r="2668" spans="1:13" hidden="1" x14ac:dyDescent="0.35">
      <c r="A2668" s="45">
        <v>46053</v>
      </c>
      <c r="B2668" t="s">
        <v>384</v>
      </c>
      <c r="C2668" t="s">
        <v>402</v>
      </c>
      <c r="D2668" t="s">
        <v>58</v>
      </c>
      <c r="E2668" t="s">
        <v>58</v>
      </c>
      <c r="F2668" t="s">
        <v>392</v>
      </c>
      <c r="G2668" t="s">
        <v>812</v>
      </c>
      <c r="H2668" t="s">
        <v>812</v>
      </c>
      <c r="I2668" s="38" t="s">
        <v>444</v>
      </c>
      <c r="J2668" s="38" t="s">
        <v>444</v>
      </c>
      <c r="K2668" s="38" t="s">
        <v>444</v>
      </c>
      <c r="L2668" s="38" t="s">
        <v>444</v>
      </c>
      <c r="M2668" t="s">
        <v>444</v>
      </c>
    </row>
    <row r="2669" spans="1:13" hidden="1" x14ac:dyDescent="0.35">
      <c r="A2669" s="45">
        <v>46053</v>
      </c>
      <c r="B2669" t="s">
        <v>384</v>
      </c>
      <c r="C2669" t="s">
        <v>46</v>
      </c>
      <c r="D2669" t="s">
        <v>58</v>
      </c>
      <c r="E2669" t="s">
        <v>58</v>
      </c>
      <c r="F2669" t="s">
        <v>392</v>
      </c>
      <c r="G2669">
        <v>901</v>
      </c>
      <c r="H2669" t="s">
        <v>386</v>
      </c>
      <c r="I2669" s="37" t="s">
        <v>693</v>
      </c>
      <c r="J2669" s="38" t="s">
        <v>1305</v>
      </c>
      <c r="K2669" s="38" t="s">
        <v>1565</v>
      </c>
      <c r="L2669" s="37" t="s">
        <v>1146</v>
      </c>
      <c r="M2669" s="38" t="s">
        <v>569</v>
      </c>
    </row>
    <row r="2670" spans="1:13" hidden="1" x14ac:dyDescent="0.35">
      <c r="A2670" s="45">
        <v>46053</v>
      </c>
      <c r="B2670" t="s">
        <v>384</v>
      </c>
      <c r="C2670" t="s">
        <v>47</v>
      </c>
      <c r="D2670" t="s">
        <v>58</v>
      </c>
      <c r="E2670" t="s">
        <v>58</v>
      </c>
      <c r="F2670" t="s">
        <v>392</v>
      </c>
      <c r="G2670">
        <v>901</v>
      </c>
      <c r="H2670" t="s">
        <v>386</v>
      </c>
      <c r="I2670" s="38" t="s">
        <v>448</v>
      </c>
      <c r="J2670" s="38" t="s">
        <v>830</v>
      </c>
      <c r="K2670" s="38" t="s">
        <v>1358</v>
      </c>
      <c r="L2670" s="37" t="s">
        <v>1326</v>
      </c>
      <c r="M2670" t="s">
        <v>444</v>
      </c>
    </row>
    <row r="2671" spans="1:13" hidden="1" x14ac:dyDescent="0.35">
      <c r="A2671" s="45">
        <v>46053</v>
      </c>
      <c r="B2671" t="s">
        <v>384</v>
      </c>
      <c r="C2671" t="s">
        <v>402</v>
      </c>
      <c r="D2671" t="s">
        <v>58</v>
      </c>
      <c r="E2671" t="s">
        <v>58</v>
      </c>
      <c r="F2671" t="s">
        <v>392</v>
      </c>
      <c r="G2671">
        <v>901</v>
      </c>
      <c r="H2671" t="s">
        <v>386</v>
      </c>
      <c r="I2671" s="38" t="s">
        <v>422</v>
      </c>
      <c r="J2671" s="38" t="s">
        <v>422</v>
      </c>
      <c r="K2671" t="s">
        <v>422</v>
      </c>
      <c r="L2671" t="s">
        <v>422</v>
      </c>
      <c r="M2671" t="s">
        <v>444</v>
      </c>
    </row>
    <row r="2672" spans="1:13" hidden="1" x14ac:dyDescent="0.35">
      <c r="A2672" s="45">
        <v>46053</v>
      </c>
      <c r="B2672" t="s">
        <v>384</v>
      </c>
      <c r="C2672" t="s">
        <v>26</v>
      </c>
      <c r="D2672" t="s">
        <v>58</v>
      </c>
      <c r="E2672" t="s">
        <v>58</v>
      </c>
      <c r="F2672" t="s">
        <v>392</v>
      </c>
      <c r="G2672">
        <v>901</v>
      </c>
      <c r="H2672" t="s">
        <v>386</v>
      </c>
      <c r="I2672" t="s">
        <v>565</v>
      </c>
      <c r="J2672" t="s">
        <v>422</v>
      </c>
      <c r="K2672" t="s">
        <v>444</v>
      </c>
      <c r="L2672" t="s">
        <v>422</v>
      </c>
      <c r="M2672" t="s">
        <v>422</v>
      </c>
    </row>
    <row r="2673" spans="1:13" hidden="1" x14ac:dyDescent="0.35">
      <c r="A2673" s="45">
        <v>46053</v>
      </c>
      <c r="B2673" t="s">
        <v>384</v>
      </c>
      <c r="C2673" t="s">
        <v>42</v>
      </c>
      <c r="D2673" t="s">
        <v>58</v>
      </c>
      <c r="E2673" t="s">
        <v>58</v>
      </c>
      <c r="F2673" t="s">
        <v>392</v>
      </c>
      <c r="G2673">
        <v>901</v>
      </c>
      <c r="H2673" t="s">
        <v>386</v>
      </c>
      <c r="I2673" t="s">
        <v>840</v>
      </c>
      <c r="J2673" t="s">
        <v>842</v>
      </c>
      <c r="K2673" t="s">
        <v>1025</v>
      </c>
      <c r="L2673" t="s">
        <v>1253</v>
      </c>
      <c r="M2673" t="s">
        <v>422</v>
      </c>
    </row>
    <row r="2674" spans="1:13" hidden="1" x14ac:dyDescent="0.35">
      <c r="A2674" s="45">
        <v>46053</v>
      </c>
      <c r="B2674" t="s">
        <v>384</v>
      </c>
      <c r="C2674" t="s">
        <v>18</v>
      </c>
      <c r="D2674" t="s">
        <v>58</v>
      </c>
      <c r="E2674" t="s">
        <v>58</v>
      </c>
      <c r="F2674" t="s">
        <v>392</v>
      </c>
      <c r="G2674">
        <v>901</v>
      </c>
      <c r="H2674" t="s">
        <v>386</v>
      </c>
      <c r="I2674" t="s">
        <v>1373</v>
      </c>
      <c r="J2674" t="s">
        <v>920</v>
      </c>
      <c r="K2674" t="s">
        <v>1182</v>
      </c>
      <c r="L2674" t="s">
        <v>1358</v>
      </c>
      <c r="M2674" t="s">
        <v>764</v>
      </c>
    </row>
    <row r="2675" spans="1:13" hidden="1" x14ac:dyDescent="0.35">
      <c r="A2675" s="45">
        <v>46053</v>
      </c>
      <c r="B2675" t="s">
        <v>384</v>
      </c>
      <c r="C2675" t="s">
        <v>48</v>
      </c>
      <c r="D2675" t="s">
        <v>58</v>
      </c>
      <c r="E2675" t="s">
        <v>58</v>
      </c>
      <c r="F2675" t="s">
        <v>392</v>
      </c>
      <c r="G2675">
        <v>901</v>
      </c>
      <c r="H2675" t="s">
        <v>386</v>
      </c>
      <c r="I2675" t="s">
        <v>882</v>
      </c>
      <c r="J2675" t="s">
        <v>1146</v>
      </c>
      <c r="K2675" t="s">
        <v>1029</v>
      </c>
      <c r="L2675" t="s">
        <v>1566</v>
      </c>
      <c r="M2675" t="s">
        <v>422</v>
      </c>
    </row>
    <row r="2676" spans="1:13" hidden="1" x14ac:dyDescent="0.35">
      <c r="A2676" s="45">
        <v>46053</v>
      </c>
      <c r="B2676" t="s">
        <v>384</v>
      </c>
      <c r="C2676" t="s">
        <v>46</v>
      </c>
      <c r="D2676" t="s">
        <v>58</v>
      </c>
      <c r="E2676" t="s">
        <v>58</v>
      </c>
      <c r="F2676" t="s">
        <v>392</v>
      </c>
      <c r="G2676">
        <v>902</v>
      </c>
      <c r="H2676" t="s">
        <v>387</v>
      </c>
      <c r="I2676" s="38" t="s">
        <v>1542</v>
      </c>
      <c r="J2676" s="38" t="s">
        <v>1136</v>
      </c>
      <c r="K2676" t="s">
        <v>897</v>
      </c>
      <c r="L2676" t="s">
        <v>1269</v>
      </c>
      <c r="M2676" t="s">
        <v>567</v>
      </c>
    </row>
    <row r="2677" spans="1:13" hidden="1" x14ac:dyDescent="0.35">
      <c r="A2677" s="45">
        <v>46053</v>
      </c>
      <c r="B2677" t="s">
        <v>384</v>
      </c>
      <c r="C2677" t="s">
        <v>47</v>
      </c>
      <c r="D2677" t="s">
        <v>58</v>
      </c>
      <c r="E2677" t="s">
        <v>58</v>
      </c>
      <c r="F2677" t="s">
        <v>392</v>
      </c>
      <c r="G2677">
        <v>902</v>
      </c>
      <c r="H2677" t="s">
        <v>387</v>
      </c>
      <c r="I2677" t="s">
        <v>1215</v>
      </c>
      <c r="J2677" t="s">
        <v>751</v>
      </c>
      <c r="K2677" t="s">
        <v>422</v>
      </c>
      <c r="L2677" t="s">
        <v>755</v>
      </c>
      <c r="M2677" t="s">
        <v>444</v>
      </c>
    </row>
    <row r="2678" spans="1:13" hidden="1" x14ac:dyDescent="0.35">
      <c r="A2678" s="45">
        <v>46053</v>
      </c>
      <c r="B2678" t="s">
        <v>384</v>
      </c>
      <c r="C2678" t="s">
        <v>402</v>
      </c>
      <c r="D2678" t="s">
        <v>58</v>
      </c>
      <c r="E2678" t="s">
        <v>58</v>
      </c>
      <c r="F2678" t="s">
        <v>392</v>
      </c>
      <c r="G2678">
        <v>902</v>
      </c>
      <c r="H2678" t="s">
        <v>387</v>
      </c>
      <c r="I2678" s="37" t="s">
        <v>443</v>
      </c>
      <c r="J2678" s="38" t="s">
        <v>793</v>
      </c>
      <c r="K2678" s="38" t="s">
        <v>444</v>
      </c>
      <c r="L2678" s="38" t="s">
        <v>422</v>
      </c>
      <c r="M2678" s="38" t="s">
        <v>444</v>
      </c>
    </row>
    <row r="2679" spans="1:13" hidden="1" x14ac:dyDescent="0.35">
      <c r="A2679" s="45">
        <v>46053</v>
      </c>
      <c r="B2679" t="s">
        <v>384</v>
      </c>
      <c r="C2679" t="s">
        <v>26</v>
      </c>
      <c r="D2679" t="s">
        <v>58</v>
      </c>
      <c r="E2679" t="s">
        <v>58</v>
      </c>
      <c r="F2679" t="s">
        <v>392</v>
      </c>
      <c r="G2679">
        <v>902</v>
      </c>
      <c r="H2679" t="s">
        <v>387</v>
      </c>
      <c r="I2679" s="38" t="s">
        <v>455</v>
      </c>
      <c r="J2679" t="s">
        <v>1242</v>
      </c>
      <c r="K2679" s="38" t="s">
        <v>422</v>
      </c>
      <c r="L2679" t="s">
        <v>444</v>
      </c>
      <c r="M2679" t="s">
        <v>444</v>
      </c>
    </row>
    <row r="2680" spans="1:13" hidden="1" x14ac:dyDescent="0.35">
      <c r="A2680" s="45">
        <v>46053</v>
      </c>
      <c r="B2680" t="s">
        <v>384</v>
      </c>
      <c r="C2680" t="s">
        <v>42</v>
      </c>
      <c r="D2680" t="s">
        <v>58</v>
      </c>
      <c r="E2680" t="s">
        <v>58</v>
      </c>
      <c r="F2680" t="s">
        <v>392</v>
      </c>
      <c r="G2680">
        <v>902</v>
      </c>
      <c r="H2680" t="s">
        <v>387</v>
      </c>
      <c r="I2680" s="38" t="s">
        <v>1384</v>
      </c>
      <c r="J2680" s="38" t="s">
        <v>1567</v>
      </c>
      <c r="K2680" s="37" t="s">
        <v>696</v>
      </c>
      <c r="L2680" s="38" t="s">
        <v>840</v>
      </c>
      <c r="M2680" s="38" t="s">
        <v>930</v>
      </c>
    </row>
    <row r="2681" spans="1:13" hidden="1" x14ac:dyDescent="0.35">
      <c r="A2681" s="45">
        <v>46053</v>
      </c>
      <c r="B2681" t="s">
        <v>384</v>
      </c>
      <c r="C2681" t="s">
        <v>18</v>
      </c>
      <c r="D2681" t="s">
        <v>58</v>
      </c>
      <c r="E2681" t="s">
        <v>58</v>
      </c>
      <c r="F2681" t="s">
        <v>392</v>
      </c>
      <c r="G2681">
        <v>902</v>
      </c>
      <c r="H2681" t="s">
        <v>387</v>
      </c>
      <c r="I2681" s="37" t="s">
        <v>1136</v>
      </c>
      <c r="J2681" t="s">
        <v>1137</v>
      </c>
      <c r="K2681" s="37" t="s">
        <v>1131</v>
      </c>
      <c r="L2681" t="s">
        <v>692</v>
      </c>
      <c r="M2681" s="38" t="s">
        <v>1269</v>
      </c>
    </row>
    <row r="2682" spans="1:13" hidden="1" x14ac:dyDescent="0.35">
      <c r="A2682" s="45">
        <v>46053</v>
      </c>
      <c r="B2682" t="s">
        <v>384</v>
      </c>
      <c r="C2682" t="s">
        <v>48</v>
      </c>
      <c r="D2682" t="s">
        <v>58</v>
      </c>
      <c r="E2682" t="s">
        <v>58</v>
      </c>
      <c r="F2682" t="s">
        <v>392</v>
      </c>
      <c r="G2682">
        <v>902</v>
      </c>
      <c r="H2682" t="s">
        <v>387</v>
      </c>
      <c r="I2682" s="38" t="s">
        <v>1360</v>
      </c>
      <c r="J2682" s="38" t="s">
        <v>956</v>
      </c>
      <c r="K2682" s="38" t="s">
        <v>422</v>
      </c>
      <c r="L2682" t="s">
        <v>1018</v>
      </c>
      <c r="M2682" s="38" t="s">
        <v>422</v>
      </c>
    </row>
    <row r="2683" spans="1:13" hidden="1" x14ac:dyDescent="0.35">
      <c r="A2683" s="45">
        <v>46053</v>
      </c>
      <c r="B2683" t="s">
        <v>384</v>
      </c>
      <c r="C2683" t="s">
        <v>46</v>
      </c>
      <c r="D2683" t="s">
        <v>58</v>
      </c>
      <c r="E2683" t="s">
        <v>58</v>
      </c>
      <c r="F2683" t="s">
        <v>392</v>
      </c>
      <c r="G2683">
        <v>903</v>
      </c>
      <c r="H2683" t="s">
        <v>388</v>
      </c>
      <c r="I2683" s="37" t="s">
        <v>1234</v>
      </c>
      <c r="J2683" s="38" t="s">
        <v>1234</v>
      </c>
      <c r="K2683" s="38" t="s">
        <v>973</v>
      </c>
      <c r="L2683" s="38" t="s">
        <v>1235</v>
      </c>
      <c r="M2683" s="38" t="s">
        <v>857</v>
      </c>
    </row>
    <row r="2684" spans="1:13" hidden="1" x14ac:dyDescent="0.35">
      <c r="A2684" s="45">
        <v>46053</v>
      </c>
      <c r="B2684" t="s">
        <v>384</v>
      </c>
      <c r="C2684" t="s">
        <v>47</v>
      </c>
      <c r="D2684" t="s">
        <v>58</v>
      </c>
      <c r="E2684" t="s">
        <v>58</v>
      </c>
      <c r="F2684" t="s">
        <v>392</v>
      </c>
      <c r="G2684">
        <v>903</v>
      </c>
      <c r="H2684" t="s">
        <v>388</v>
      </c>
      <c r="I2684" s="38" t="s">
        <v>1326</v>
      </c>
      <c r="J2684" t="s">
        <v>1292</v>
      </c>
      <c r="K2684" s="38" t="s">
        <v>422</v>
      </c>
      <c r="L2684" t="s">
        <v>1300</v>
      </c>
      <c r="M2684" t="s">
        <v>422</v>
      </c>
    </row>
    <row r="2685" spans="1:13" hidden="1" x14ac:dyDescent="0.35">
      <c r="A2685" s="45">
        <v>46053</v>
      </c>
      <c r="B2685" t="s">
        <v>384</v>
      </c>
      <c r="C2685" t="s">
        <v>402</v>
      </c>
      <c r="D2685" t="s">
        <v>58</v>
      </c>
      <c r="E2685" t="s">
        <v>58</v>
      </c>
      <c r="F2685" t="s">
        <v>392</v>
      </c>
      <c r="G2685">
        <v>903</v>
      </c>
      <c r="H2685" t="s">
        <v>388</v>
      </c>
      <c r="I2685" s="38" t="s">
        <v>623</v>
      </c>
      <c r="J2685" s="38" t="s">
        <v>570</v>
      </c>
      <c r="K2685" t="s">
        <v>422</v>
      </c>
      <c r="L2685" t="s">
        <v>1141</v>
      </c>
      <c r="M2685" s="37" t="s">
        <v>444</v>
      </c>
    </row>
    <row r="2686" spans="1:13" hidden="1" x14ac:dyDescent="0.35">
      <c r="A2686" s="45">
        <v>46053</v>
      </c>
      <c r="B2686" t="s">
        <v>384</v>
      </c>
      <c r="C2686" t="s">
        <v>26</v>
      </c>
      <c r="D2686" t="s">
        <v>58</v>
      </c>
      <c r="E2686" t="s">
        <v>58</v>
      </c>
      <c r="F2686" t="s">
        <v>392</v>
      </c>
      <c r="G2686">
        <v>903</v>
      </c>
      <c r="H2686" t="s">
        <v>388</v>
      </c>
      <c r="I2686" s="38" t="s">
        <v>564</v>
      </c>
      <c r="J2686" t="s">
        <v>971</v>
      </c>
      <c r="K2686" t="s">
        <v>422</v>
      </c>
      <c r="L2686" t="s">
        <v>422</v>
      </c>
      <c r="M2686" t="s">
        <v>422</v>
      </c>
    </row>
    <row r="2687" spans="1:13" hidden="1" x14ac:dyDescent="0.35">
      <c r="A2687" s="45">
        <v>46053</v>
      </c>
      <c r="B2687" t="s">
        <v>384</v>
      </c>
      <c r="C2687" t="s">
        <v>42</v>
      </c>
      <c r="D2687" t="s">
        <v>58</v>
      </c>
      <c r="E2687" t="s">
        <v>58</v>
      </c>
      <c r="F2687" t="s">
        <v>392</v>
      </c>
      <c r="G2687">
        <v>903</v>
      </c>
      <c r="H2687" t="s">
        <v>388</v>
      </c>
      <c r="I2687" t="s">
        <v>1565</v>
      </c>
      <c r="J2687" t="s">
        <v>1308</v>
      </c>
      <c r="K2687" t="s">
        <v>1138</v>
      </c>
      <c r="L2687" t="s">
        <v>1568</v>
      </c>
      <c r="M2687" t="s">
        <v>422</v>
      </c>
    </row>
    <row r="2688" spans="1:13" hidden="1" x14ac:dyDescent="0.35">
      <c r="A2688" s="45">
        <v>46053</v>
      </c>
      <c r="B2688" t="s">
        <v>384</v>
      </c>
      <c r="C2688" t="s">
        <v>18</v>
      </c>
      <c r="D2688" t="s">
        <v>58</v>
      </c>
      <c r="E2688" t="s">
        <v>58</v>
      </c>
      <c r="F2688" t="s">
        <v>392</v>
      </c>
      <c r="G2688">
        <v>903</v>
      </c>
      <c r="H2688" t="s">
        <v>388</v>
      </c>
      <c r="I2688" s="38" t="s">
        <v>1569</v>
      </c>
      <c r="J2688" s="38" t="s">
        <v>1234</v>
      </c>
      <c r="K2688" t="s">
        <v>693</v>
      </c>
      <c r="L2688" t="s">
        <v>987</v>
      </c>
      <c r="M2688" s="38" t="s">
        <v>1269</v>
      </c>
    </row>
    <row r="2689" spans="1:13" hidden="1" x14ac:dyDescent="0.35">
      <c r="A2689" s="45">
        <v>46053</v>
      </c>
      <c r="B2689" t="s">
        <v>384</v>
      </c>
      <c r="C2689" t="s">
        <v>48</v>
      </c>
      <c r="D2689" t="s">
        <v>58</v>
      </c>
      <c r="E2689" t="s">
        <v>58</v>
      </c>
      <c r="F2689" t="s">
        <v>392</v>
      </c>
      <c r="G2689">
        <v>903</v>
      </c>
      <c r="H2689" t="s">
        <v>388</v>
      </c>
      <c r="I2689" t="s">
        <v>1046</v>
      </c>
      <c r="J2689" s="38" t="s">
        <v>1146</v>
      </c>
      <c r="K2689" t="s">
        <v>830</v>
      </c>
      <c r="L2689" t="s">
        <v>1359</v>
      </c>
      <c r="M2689" s="38" t="s">
        <v>422</v>
      </c>
    </row>
    <row r="2690" spans="1:13" hidden="1" x14ac:dyDescent="0.35">
      <c r="A2690" s="45">
        <v>46053</v>
      </c>
      <c r="B2690" t="s">
        <v>384</v>
      </c>
      <c r="C2690" t="s">
        <v>46</v>
      </c>
      <c r="D2690" t="s">
        <v>58</v>
      </c>
      <c r="E2690" t="s">
        <v>58</v>
      </c>
      <c r="F2690" t="s">
        <v>392</v>
      </c>
      <c r="G2690">
        <v>904</v>
      </c>
      <c r="H2690" t="s">
        <v>389</v>
      </c>
      <c r="I2690" s="38" t="s">
        <v>1040</v>
      </c>
      <c r="J2690" s="38" t="s">
        <v>1345</v>
      </c>
      <c r="K2690" t="s">
        <v>1257</v>
      </c>
      <c r="L2690" t="s">
        <v>974</v>
      </c>
      <c r="M2690" s="38" t="s">
        <v>422</v>
      </c>
    </row>
    <row r="2691" spans="1:13" hidden="1" x14ac:dyDescent="0.35">
      <c r="A2691" s="45">
        <v>46053</v>
      </c>
      <c r="B2691" t="s">
        <v>384</v>
      </c>
      <c r="C2691" t="s">
        <v>47</v>
      </c>
      <c r="D2691" t="s">
        <v>58</v>
      </c>
      <c r="E2691" t="s">
        <v>58</v>
      </c>
      <c r="F2691" t="s">
        <v>392</v>
      </c>
      <c r="G2691">
        <v>904</v>
      </c>
      <c r="H2691" t="s">
        <v>389</v>
      </c>
      <c r="I2691" s="38" t="s">
        <v>1569</v>
      </c>
      <c r="J2691" t="s">
        <v>1159</v>
      </c>
      <c r="K2691" t="s">
        <v>422</v>
      </c>
      <c r="L2691" t="s">
        <v>1389</v>
      </c>
      <c r="M2691" t="s">
        <v>444</v>
      </c>
    </row>
    <row r="2692" spans="1:13" hidden="1" x14ac:dyDescent="0.35">
      <c r="A2692" s="45">
        <v>46053</v>
      </c>
      <c r="B2692" t="s">
        <v>384</v>
      </c>
      <c r="C2692" t="s">
        <v>402</v>
      </c>
      <c r="D2692" t="s">
        <v>58</v>
      </c>
      <c r="E2692" t="s">
        <v>58</v>
      </c>
      <c r="F2692" t="s">
        <v>392</v>
      </c>
      <c r="G2692">
        <v>904</v>
      </c>
      <c r="H2692" t="s">
        <v>389</v>
      </c>
      <c r="I2692" t="s">
        <v>565</v>
      </c>
      <c r="J2692" t="s">
        <v>696</v>
      </c>
      <c r="K2692" t="s">
        <v>444</v>
      </c>
      <c r="L2692" t="s">
        <v>422</v>
      </c>
      <c r="M2692" t="s">
        <v>444</v>
      </c>
    </row>
    <row r="2693" spans="1:13" hidden="1" x14ac:dyDescent="0.35">
      <c r="A2693" s="45">
        <v>46053</v>
      </c>
      <c r="B2693" t="s">
        <v>384</v>
      </c>
      <c r="C2693" t="s">
        <v>26</v>
      </c>
      <c r="D2693" t="s">
        <v>58</v>
      </c>
      <c r="E2693" t="s">
        <v>58</v>
      </c>
      <c r="F2693" t="s">
        <v>392</v>
      </c>
      <c r="G2693">
        <v>904</v>
      </c>
      <c r="H2693" t="s">
        <v>389</v>
      </c>
      <c r="I2693" t="s">
        <v>640</v>
      </c>
      <c r="J2693" t="s">
        <v>881</v>
      </c>
      <c r="K2693" t="s">
        <v>444</v>
      </c>
      <c r="L2693" t="s">
        <v>444</v>
      </c>
      <c r="M2693" t="s">
        <v>422</v>
      </c>
    </row>
    <row r="2694" spans="1:13" hidden="1" x14ac:dyDescent="0.35">
      <c r="A2694" s="45">
        <v>46053</v>
      </c>
      <c r="B2694" t="s">
        <v>384</v>
      </c>
      <c r="C2694" t="s">
        <v>42</v>
      </c>
      <c r="D2694" t="s">
        <v>58</v>
      </c>
      <c r="E2694" t="s">
        <v>58</v>
      </c>
      <c r="F2694" t="s">
        <v>392</v>
      </c>
      <c r="G2694">
        <v>904</v>
      </c>
      <c r="H2694" t="s">
        <v>389</v>
      </c>
      <c r="I2694" t="s">
        <v>1257</v>
      </c>
      <c r="J2694" t="s">
        <v>884</v>
      </c>
      <c r="K2694" t="s">
        <v>422</v>
      </c>
      <c r="L2694" t="s">
        <v>831</v>
      </c>
      <c r="M2694" t="s">
        <v>422</v>
      </c>
    </row>
    <row r="2695" spans="1:13" hidden="1" x14ac:dyDescent="0.35">
      <c r="A2695" s="45">
        <v>46053</v>
      </c>
      <c r="B2695" t="s">
        <v>384</v>
      </c>
      <c r="C2695" t="s">
        <v>18</v>
      </c>
      <c r="D2695" t="s">
        <v>58</v>
      </c>
      <c r="E2695" t="s">
        <v>58</v>
      </c>
      <c r="F2695" t="s">
        <v>392</v>
      </c>
      <c r="G2695">
        <v>904</v>
      </c>
      <c r="H2695" t="s">
        <v>389</v>
      </c>
      <c r="I2695" t="s">
        <v>1040</v>
      </c>
      <c r="J2695" t="s">
        <v>1345</v>
      </c>
      <c r="K2695" t="s">
        <v>1302</v>
      </c>
      <c r="L2695" t="s">
        <v>1305</v>
      </c>
      <c r="M2695" t="s">
        <v>422</v>
      </c>
    </row>
    <row r="2696" spans="1:13" hidden="1" x14ac:dyDescent="0.35">
      <c r="A2696" s="45">
        <v>46053</v>
      </c>
      <c r="B2696" t="s">
        <v>384</v>
      </c>
      <c r="C2696" t="s">
        <v>48</v>
      </c>
      <c r="D2696" t="s">
        <v>58</v>
      </c>
      <c r="E2696" t="s">
        <v>58</v>
      </c>
      <c r="F2696" t="s">
        <v>392</v>
      </c>
      <c r="G2696">
        <v>904</v>
      </c>
      <c r="H2696" t="s">
        <v>389</v>
      </c>
      <c r="I2696" t="s">
        <v>1304</v>
      </c>
      <c r="J2696" t="s">
        <v>1471</v>
      </c>
      <c r="K2696" t="s">
        <v>830</v>
      </c>
      <c r="L2696" t="s">
        <v>949</v>
      </c>
      <c r="M2696" t="s">
        <v>444</v>
      </c>
    </row>
    <row r="2697" spans="1:13" hidden="1" x14ac:dyDescent="0.35">
      <c r="A2697" s="45">
        <v>46053</v>
      </c>
      <c r="B2697" t="s">
        <v>384</v>
      </c>
      <c r="C2697" t="s">
        <v>46</v>
      </c>
      <c r="D2697" t="s">
        <v>58</v>
      </c>
      <c r="E2697" t="s">
        <v>58</v>
      </c>
      <c r="F2697" t="s">
        <v>392</v>
      </c>
      <c r="G2697">
        <v>905</v>
      </c>
      <c r="H2697" t="s">
        <v>390</v>
      </c>
      <c r="I2697" t="s">
        <v>1308</v>
      </c>
      <c r="J2697" t="s">
        <v>1184</v>
      </c>
      <c r="K2697" t="s">
        <v>1143</v>
      </c>
      <c r="L2697" t="s">
        <v>959</v>
      </c>
      <c r="M2697" t="s">
        <v>932</v>
      </c>
    </row>
    <row r="2698" spans="1:13" hidden="1" x14ac:dyDescent="0.35">
      <c r="A2698" s="45">
        <v>46053</v>
      </c>
      <c r="B2698" t="s">
        <v>384</v>
      </c>
      <c r="C2698" t="s">
        <v>47</v>
      </c>
      <c r="D2698" t="s">
        <v>58</v>
      </c>
      <c r="E2698" t="s">
        <v>58</v>
      </c>
      <c r="F2698" t="s">
        <v>392</v>
      </c>
      <c r="G2698">
        <v>905</v>
      </c>
      <c r="H2698" t="s">
        <v>390</v>
      </c>
      <c r="I2698" t="s">
        <v>977</v>
      </c>
      <c r="J2698" t="s">
        <v>598</v>
      </c>
      <c r="K2698" t="s">
        <v>930</v>
      </c>
      <c r="L2698" t="s">
        <v>881</v>
      </c>
      <c r="M2698" t="s">
        <v>422</v>
      </c>
    </row>
    <row r="2699" spans="1:13" hidden="1" x14ac:dyDescent="0.35">
      <c r="A2699" s="45">
        <v>46053</v>
      </c>
      <c r="B2699" t="s">
        <v>384</v>
      </c>
      <c r="C2699" t="s">
        <v>402</v>
      </c>
      <c r="D2699" t="s">
        <v>58</v>
      </c>
      <c r="E2699" t="s">
        <v>58</v>
      </c>
      <c r="F2699" t="s">
        <v>392</v>
      </c>
      <c r="G2699">
        <v>905</v>
      </c>
      <c r="H2699" t="s">
        <v>390</v>
      </c>
      <c r="I2699" t="s">
        <v>448</v>
      </c>
      <c r="J2699" t="s">
        <v>1570</v>
      </c>
      <c r="K2699" t="s">
        <v>1299</v>
      </c>
      <c r="L2699" t="s">
        <v>1141</v>
      </c>
      <c r="M2699" t="s">
        <v>444</v>
      </c>
    </row>
    <row r="2700" spans="1:13" hidden="1" x14ac:dyDescent="0.35">
      <c r="A2700" s="45">
        <v>46053</v>
      </c>
      <c r="B2700" t="s">
        <v>384</v>
      </c>
      <c r="C2700" t="s">
        <v>26</v>
      </c>
      <c r="D2700" t="s">
        <v>58</v>
      </c>
      <c r="E2700" t="s">
        <v>58</v>
      </c>
      <c r="F2700" t="s">
        <v>392</v>
      </c>
      <c r="G2700">
        <v>905</v>
      </c>
      <c r="H2700" t="s">
        <v>390</v>
      </c>
      <c r="I2700" t="s">
        <v>899</v>
      </c>
      <c r="J2700" t="s">
        <v>1185</v>
      </c>
      <c r="K2700" t="s">
        <v>422</v>
      </c>
      <c r="L2700" t="s">
        <v>422</v>
      </c>
      <c r="M2700" t="s">
        <v>422</v>
      </c>
    </row>
    <row r="2701" spans="1:13" hidden="1" x14ac:dyDescent="0.35">
      <c r="A2701" s="45">
        <v>46053</v>
      </c>
      <c r="B2701" t="s">
        <v>384</v>
      </c>
      <c r="C2701" t="s">
        <v>42</v>
      </c>
      <c r="D2701" t="s">
        <v>58</v>
      </c>
      <c r="E2701" t="s">
        <v>58</v>
      </c>
      <c r="F2701" t="s">
        <v>392</v>
      </c>
      <c r="G2701">
        <v>905</v>
      </c>
      <c r="H2701" t="s">
        <v>390</v>
      </c>
      <c r="I2701" t="s">
        <v>794</v>
      </c>
      <c r="J2701" t="s">
        <v>639</v>
      </c>
      <c r="K2701" t="s">
        <v>847</v>
      </c>
      <c r="L2701" t="s">
        <v>1139</v>
      </c>
      <c r="M2701" t="s">
        <v>422</v>
      </c>
    </row>
    <row r="2702" spans="1:13" hidden="1" x14ac:dyDescent="0.35">
      <c r="A2702" s="45">
        <v>46053</v>
      </c>
      <c r="B2702" t="s">
        <v>384</v>
      </c>
      <c r="C2702" t="s">
        <v>18</v>
      </c>
      <c r="D2702" t="s">
        <v>58</v>
      </c>
      <c r="E2702" t="s">
        <v>58</v>
      </c>
      <c r="F2702" t="s">
        <v>392</v>
      </c>
      <c r="G2702">
        <v>905</v>
      </c>
      <c r="H2702" t="s">
        <v>390</v>
      </c>
      <c r="I2702" t="s">
        <v>1359</v>
      </c>
      <c r="J2702" t="s">
        <v>937</v>
      </c>
      <c r="K2702" t="s">
        <v>1295</v>
      </c>
      <c r="L2702" t="s">
        <v>1381</v>
      </c>
      <c r="M2702" t="s">
        <v>442</v>
      </c>
    </row>
    <row r="2703" spans="1:13" hidden="1" x14ac:dyDescent="0.35">
      <c r="A2703" s="45">
        <v>46053</v>
      </c>
      <c r="B2703" t="s">
        <v>384</v>
      </c>
      <c r="C2703" t="s">
        <v>48</v>
      </c>
      <c r="D2703" t="s">
        <v>58</v>
      </c>
      <c r="E2703" t="s">
        <v>58</v>
      </c>
      <c r="F2703" t="s">
        <v>392</v>
      </c>
      <c r="G2703">
        <v>905</v>
      </c>
      <c r="H2703" t="s">
        <v>390</v>
      </c>
      <c r="I2703" t="s">
        <v>1359</v>
      </c>
      <c r="J2703" t="s">
        <v>1130</v>
      </c>
      <c r="K2703" t="s">
        <v>884</v>
      </c>
      <c r="L2703" t="s">
        <v>930</v>
      </c>
      <c r="M2703" t="s">
        <v>422</v>
      </c>
    </row>
    <row r="2704" spans="1:13" hidden="1" x14ac:dyDescent="0.35">
      <c r="A2704" s="45">
        <v>46053</v>
      </c>
      <c r="B2704" t="s">
        <v>384</v>
      </c>
      <c r="C2704" t="s">
        <v>46</v>
      </c>
      <c r="D2704" t="s">
        <v>58</v>
      </c>
      <c r="E2704" t="s">
        <v>58</v>
      </c>
      <c r="F2704" t="s">
        <v>392</v>
      </c>
      <c r="G2704">
        <v>906</v>
      </c>
      <c r="H2704" t="s">
        <v>391</v>
      </c>
      <c r="I2704" t="s">
        <v>450</v>
      </c>
      <c r="J2704" t="s">
        <v>450</v>
      </c>
      <c r="K2704" t="s">
        <v>422</v>
      </c>
      <c r="L2704" t="s">
        <v>422</v>
      </c>
      <c r="M2704" t="s">
        <v>422</v>
      </c>
    </row>
    <row r="2705" spans="1:13" hidden="1" x14ac:dyDescent="0.35">
      <c r="A2705" s="45">
        <v>46053</v>
      </c>
      <c r="B2705" t="s">
        <v>384</v>
      </c>
      <c r="C2705" t="s">
        <v>47</v>
      </c>
      <c r="D2705" t="s">
        <v>58</v>
      </c>
      <c r="E2705" t="s">
        <v>58</v>
      </c>
      <c r="F2705" t="s">
        <v>392</v>
      </c>
      <c r="G2705">
        <v>906</v>
      </c>
      <c r="H2705" t="s">
        <v>391</v>
      </c>
      <c r="I2705" t="s">
        <v>422</v>
      </c>
      <c r="J2705" t="s">
        <v>444</v>
      </c>
      <c r="K2705" t="s">
        <v>422</v>
      </c>
      <c r="L2705" t="s">
        <v>444</v>
      </c>
      <c r="M2705" t="s">
        <v>444</v>
      </c>
    </row>
    <row r="2706" spans="1:13" hidden="1" x14ac:dyDescent="0.35">
      <c r="A2706" s="45">
        <v>46053</v>
      </c>
      <c r="B2706" t="s">
        <v>384</v>
      </c>
      <c r="C2706" t="s">
        <v>402</v>
      </c>
      <c r="D2706" t="s">
        <v>58</v>
      </c>
      <c r="E2706" t="s">
        <v>58</v>
      </c>
      <c r="F2706" t="s">
        <v>392</v>
      </c>
      <c r="G2706">
        <v>906</v>
      </c>
      <c r="H2706" t="s">
        <v>391</v>
      </c>
      <c r="I2706" t="s">
        <v>422</v>
      </c>
      <c r="J2706" t="s">
        <v>422</v>
      </c>
      <c r="K2706" t="s">
        <v>444</v>
      </c>
      <c r="L2706" t="s">
        <v>444</v>
      </c>
      <c r="M2706" t="s">
        <v>422</v>
      </c>
    </row>
    <row r="2707" spans="1:13" hidden="1" x14ac:dyDescent="0.35">
      <c r="A2707" s="45">
        <v>46053</v>
      </c>
      <c r="B2707" t="s">
        <v>384</v>
      </c>
      <c r="C2707" t="s">
        <v>26</v>
      </c>
      <c r="D2707" t="s">
        <v>58</v>
      </c>
      <c r="E2707" t="s">
        <v>58</v>
      </c>
      <c r="F2707" t="s">
        <v>392</v>
      </c>
      <c r="G2707">
        <v>906</v>
      </c>
      <c r="H2707" t="s">
        <v>391</v>
      </c>
      <c r="I2707" t="s">
        <v>444</v>
      </c>
      <c r="J2707" t="s">
        <v>444</v>
      </c>
      <c r="K2707" t="s">
        <v>444</v>
      </c>
      <c r="L2707" t="s">
        <v>444</v>
      </c>
      <c r="M2707" t="s">
        <v>444</v>
      </c>
    </row>
    <row r="2708" spans="1:13" hidden="1" x14ac:dyDescent="0.35">
      <c r="A2708" s="45">
        <v>46053</v>
      </c>
      <c r="B2708" t="s">
        <v>384</v>
      </c>
      <c r="C2708" t="s">
        <v>42</v>
      </c>
      <c r="D2708" t="s">
        <v>58</v>
      </c>
      <c r="E2708" t="s">
        <v>58</v>
      </c>
      <c r="F2708" t="s">
        <v>392</v>
      </c>
      <c r="G2708">
        <v>906</v>
      </c>
      <c r="H2708" t="s">
        <v>391</v>
      </c>
      <c r="I2708" t="s">
        <v>444</v>
      </c>
      <c r="J2708" t="s">
        <v>444</v>
      </c>
      <c r="K2708" t="s">
        <v>444</v>
      </c>
      <c r="L2708" t="s">
        <v>444</v>
      </c>
      <c r="M2708" t="s">
        <v>444</v>
      </c>
    </row>
    <row r="2709" spans="1:13" hidden="1" x14ac:dyDescent="0.35">
      <c r="A2709" s="45">
        <v>46053</v>
      </c>
      <c r="B2709" t="s">
        <v>384</v>
      </c>
      <c r="C2709" t="s">
        <v>18</v>
      </c>
      <c r="D2709" t="s">
        <v>58</v>
      </c>
      <c r="E2709" t="s">
        <v>58</v>
      </c>
      <c r="F2709" t="s">
        <v>392</v>
      </c>
      <c r="G2709">
        <v>906</v>
      </c>
      <c r="H2709" t="s">
        <v>391</v>
      </c>
      <c r="I2709" t="s">
        <v>450</v>
      </c>
      <c r="J2709" t="s">
        <v>450</v>
      </c>
      <c r="K2709" t="s">
        <v>422</v>
      </c>
      <c r="L2709" t="s">
        <v>422</v>
      </c>
      <c r="M2709" t="s">
        <v>422</v>
      </c>
    </row>
    <row r="2710" spans="1:13" hidden="1" x14ac:dyDescent="0.35">
      <c r="A2710" s="45">
        <v>46053</v>
      </c>
      <c r="B2710" t="s">
        <v>384</v>
      </c>
      <c r="C2710" t="s">
        <v>48</v>
      </c>
      <c r="D2710" t="s">
        <v>58</v>
      </c>
      <c r="E2710" t="s">
        <v>58</v>
      </c>
      <c r="F2710" t="s">
        <v>392</v>
      </c>
      <c r="G2710">
        <v>906</v>
      </c>
      <c r="H2710" t="s">
        <v>391</v>
      </c>
      <c r="I2710" t="s">
        <v>444</v>
      </c>
      <c r="J2710" t="s">
        <v>444</v>
      </c>
      <c r="K2710" t="s">
        <v>444</v>
      </c>
      <c r="L2710" t="s">
        <v>444</v>
      </c>
      <c r="M2710" t="s">
        <v>444</v>
      </c>
    </row>
    <row r="2711" spans="1:13" hidden="1" x14ac:dyDescent="0.35">
      <c r="A2711" s="45">
        <v>46053</v>
      </c>
      <c r="B2711" t="s">
        <v>384</v>
      </c>
      <c r="C2711" t="s">
        <v>46</v>
      </c>
      <c r="D2711" t="s">
        <v>58</v>
      </c>
      <c r="E2711" t="s">
        <v>58</v>
      </c>
      <c r="F2711" t="s">
        <v>392</v>
      </c>
      <c r="G2711">
        <v>907</v>
      </c>
      <c r="H2711" t="s">
        <v>71</v>
      </c>
      <c r="I2711" t="s">
        <v>982</v>
      </c>
      <c r="J2711" t="s">
        <v>445</v>
      </c>
      <c r="K2711" t="s">
        <v>1312</v>
      </c>
      <c r="L2711" t="s">
        <v>497</v>
      </c>
      <c r="M2711" t="s">
        <v>442</v>
      </c>
    </row>
    <row r="2712" spans="1:13" hidden="1" x14ac:dyDescent="0.35">
      <c r="A2712" s="45">
        <v>46053</v>
      </c>
      <c r="B2712" t="s">
        <v>384</v>
      </c>
      <c r="C2712" t="s">
        <v>47</v>
      </c>
      <c r="D2712" t="s">
        <v>58</v>
      </c>
      <c r="E2712" t="s">
        <v>58</v>
      </c>
      <c r="F2712" t="s">
        <v>392</v>
      </c>
      <c r="G2712">
        <v>907</v>
      </c>
      <c r="H2712" t="s">
        <v>71</v>
      </c>
      <c r="I2712" t="s">
        <v>687</v>
      </c>
      <c r="J2712" t="s">
        <v>422</v>
      </c>
      <c r="K2712" t="s">
        <v>1144</v>
      </c>
      <c r="L2712" t="s">
        <v>444</v>
      </c>
      <c r="M2712" t="s">
        <v>422</v>
      </c>
    </row>
    <row r="2713" spans="1:13" hidden="1" x14ac:dyDescent="0.35">
      <c r="A2713" s="45">
        <v>46053</v>
      </c>
      <c r="B2713" t="s">
        <v>384</v>
      </c>
      <c r="C2713" t="s">
        <v>402</v>
      </c>
      <c r="D2713" t="s">
        <v>58</v>
      </c>
      <c r="E2713" t="s">
        <v>58</v>
      </c>
      <c r="F2713" t="s">
        <v>392</v>
      </c>
      <c r="G2713">
        <v>907</v>
      </c>
      <c r="H2713" t="s">
        <v>71</v>
      </c>
      <c r="I2713" s="37" t="s">
        <v>571</v>
      </c>
      <c r="J2713" s="37" t="s">
        <v>1296</v>
      </c>
      <c r="K2713" s="37" t="s">
        <v>422</v>
      </c>
      <c r="L2713" s="37" t="s">
        <v>444</v>
      </c>
      <c r="M2713" s="37" t="s">
        <v>422</v>
      </c>
    </row>
    <row r="2714" spans="1:13" hidden="1" x14ac:dyDescent="0.35">
      <c r="A2714" s="45">
        <v>46053</v>
      </c>
      <c r="B2714" t="s">
        <v>384</v>
      </c>
      <c r="C2714" t="s">
        <v>26</v>
      </c>
      <c r="D2714" t="s">
        <v>58</v>
      </c>
      <c r="E2714" t="s">
        <v>58</v>
      </c>
      <c r="F2714" t="s">
        <v>392</v>
      </c>
      <c r="G2714">
        <v>907</v>
      </c>
      <c r="H2714" t="s">
        <v>71</v>
      </c>
      <c r="I2714" s="37" t="s">
        <v>860</v>
      </c>
      <c r="J2714" s="37" t="s">
        <v>422</v>
      </c>
      <c r="K2714" t="s">
        <v>422</v>
      </c>
      <c r="L2714" s="37" t="s">
        <v>444</v>
      </c>
      <c r="M2714" t="s">
        <v>728</v>
      </c>
    </row>
    <row r="2715" spans="1:13" hidden="1" x14ac:dyDescent="0.35">
      <c r="A2715" s="45">
        <v>46053</v>
      </c>
      <c r="B2715" t="s">
        <v>384</v>
      </c>
      <c r="C2715" t="s">
        <v>42</v>
      </c>
      <c r="D2715" t="s">
        <v>58</v>
      </c>
      <c r="E2715" t="s">
        <v>58</v>
      </c>
      <c r="F2715" t="s">
        <v>392</v>
      </c>
      <c r="G2715">
        <v>907</v>
      </c>
      <c r="H2715" t="s">
        <v>71</v>
      </c>
      <c r="I2715" s="37" t="s">
        <v>644</v>
      </c>
      <c r="J2715" s="37" t="s">
        <v>596</v>
      </c>
      <c r="K2715" t="s">
        <v>1571</v>
      </c>
      <c r="L2715" s="37" t="s">
        <v>422</v>
      </c>
      <c r="M2715" t="s">
        <v>446</v>
      </c>
    </row>
    <row r="2716" spans="1:13" hidden="1" x14ac:dyDescent="0.35">
      <c r="A2716" s="45">
        <v>46053</v>
      </c>
      <c r="B2716" t="s">
        <v>384</v>
      </c>
      <c r="C2716" t="s">
        <v>18</v>
      </c>
      <c r="D2716" t="s">
        <v>58</v>
      </c>
      <c r="E2716" t="s">
        <v>58</v>
      </c>
      <c r="F2716" t="s">
        <v>392</v>
      </c>
      <c r="G2716">
        <v>907</v>
      </c>
      <c r="H2716" t="s">
        <v>71</v>
      </c>
      <c r="I2716" s="37" t="s">
        <v>982</v>
      </c>
      <c r="J2716" s="37" t="s">
        <v>445</v>
      </c>
      <c r="K2716" t="s">
        <v>1378</v>
      </c>
      <c r="L2716" t="s">
        <v>620</v>
      </c>
      <c r="M2716" t="s">
        <v>448</v>
      </c>
    </row>
    <row r="2717" spans="1:13" hidden="1" x14ac:dyDescent="0.35">
      <c r="A2717" s="45">
        <v>46053</v>
      </c>
      <c r="B2717" t="s">
        <v>384</v>
      </c>
      <c r="C2717" t="s">
        <v>48</v>
      </c>
      <c r="D2717" t="s">
        <v>58</v>
      </c>
      <c r="E2717" t="s">
        <v>58</v>
      </c>
      <c r="F2717" t="s">
        <v>392</v>
      </c>
      <c r="G2717">
        <v>907</v>
      </c>
      <c r="H2717" t="s">
        <v>71</v>
      </c>
      <c r="I2717" s="37" t="s">
        <v>571</v>
      </c>
      <c r="J2717" s="37" t="s">
        <v>445</v>
      </c>
      <c r="K2717" s="37" t="s">
        <v>1136</v>
      </c>
      <c r="L2717" s="37" t="s">
        <v>422</v>
      </c>
      <c r="M2717" t="s">
        <v>422</v>
      </c>
    </row>
    <row r="2718" spans="1:13" hidden="1" x14ac:dyDescent="0.35">
      <c r="A2718" s="45">
        <v>46053</v>
      </c>
      <c r="B2718" t="s">
        <v>384</v>
      </c>
      <c r="C2718" t="s">
        <v>46</v>
      </c>
      <c r="D2718" t="s">
        <v>58</v>
      </c>
      <c r="E2718" t="s">
        <v>58</v>
      </c>
      <c r="F2718" t="s">
        <v>392</v>
      </c>
      <c r="G2718">
        <v>908</v>
      </c>
      <c r="H2718" t="s">
        <v>26</v>
      </c>
      <c r="I2718" s="37" t="s">
        <v>631</v>
      </c>
      <c r="J2718" s="37" t="s">
        <v>449</v>
      </c>
      <c r="K2718" s="37" t="s">
        <v>422</v>
      </c>
      <c r="L2718" s="37" t="s">
        <v>422</v>
      </c>
      <c r="M2718" s="37" t="s">
        <v>1311</v>
      </c>
    </row>
    <row r="2719" spans="1:13" hidden="1" x14ac:dyDescent="0.35">
      <c r="A2719" s="45">
        <v>46053</v>
      </c>
      <c r="B2719" t="s">
        <v>384</v>
      </c>
      <c r="C2719" t="s">
        <v>47</v>
      </c>
      <c r="D2719" t="s">
        <v>58</v>
      </c>
      <c r="E2719" t="s">
        <v>58</v>
      </c>
      <c r="F2719" t="s">
        <v>392</v>
      </c>
      <c r="G2719">
        <v>908</v>
      </c>
      <c r="H2719" t="s">
        <v>26</v>
      </c>
      <c r="I2719" s="37" t="s">
        <v>422</v>
      </c>
      <c r="J2719" s="37" t="s">
        <v>422</v>
      </c>
      <c r="K2719" s="37" t="s">
        <v>422</v>
      </c>
      <c r="L2719" s="37" t="s">
        <v>444</v>
      </c>
      <c r="M2719" t="s">
        <v>422</v>
      </c>
    </row>
    <row r="2720" spans="1:13" hidden="1" x14ac:dyDescent="0.35">
      <c r="A2720" s="45">
        <v>46053</v>
      </c>
      <c r="B2720" t="s">
        <v>384</v>
      </c>
      <c r="C2720" t="s">
        <v>402</v>
      </c>
      <c r="D2720" t="s">
        <v>58</v>
      </c>
      <c r="E2720" t="s">
        <v>58</v>
      </c>
      <c r="F2720" t="s">
        <v>392</v>
      </c>
      <c r="G2720">
        <v>908</v>
      </c>
      <c r="H2720" t="s">
        <v>26</v>
      </c>
      <c r="I2720" t="s">
        <v>444</v>
      </c>
      <c r="J2720" t="s">
        <v>444</v>
      </c>
      <c r="K2720" t="s">
        <v>444</v>
      </c>
      <c r="L2720" t="s">
        <v>444</v>
      </c>
      <c r="M2720" t="s">
        <v>444</v>
      </c>
    </row>
    <row r="2721" spans="1:13" hidden="1" x14ac:dyDescent="0.35">
      <c r="A2721" s="45">
        <v>46053</v>
      </c>
      <c r="B2721" t="s">
        <v>384</v>
      </c>
      <c r="C2721" t="s">
        <v>26</v>
      </c>
      <c r="D2721" t="s">
        <v>58</v>
      </c>
      <c r="E2721" t="s">
        <v>58</v>
      </c>
      <c r="F2721" t="s">
        <v>392</v>
      </c>
      <c r="G2721">
        <v>908</v>
      </c>
      <c r="H2721" t="s">
        <v>26</v>
      </c>
      <c r="I2721" t="s">
        <v>1464</v>
      </c>
      <c r="J2721" t="s">
        <v>1325</v>
      </c>
      <c r="K2721" t="s">
        <v>444</v>
      </c>
      <c r="L2721" t="s">
        <v>422</v>
      </c>
      <c r="M2721" t="s">
        <v>856</v>
      </c>
    </row>
    <row r="2722" spans="1:13" hidden="1" x14ac:dyDescent="0.35">
      <c r="A2722" s="45">
        <v>46053</v>
      </c>
      <c r="B2722" t="s">
        <v>384</v>
      </c>
      <c r="C2722" t="s">
        <v>42</v>
      </c>
      <c r="D2722" t="s">
        <v>58</v>
      </c>
      <c r="E2722" t="s">
        <v>58</v>
      </c>
      <c r="F2722" t="s">
        <v>392</v>
      </c>
      <c r="G2722">
        <v>908</v>
      </c>
      <c r="H2722" t="s">
        <v>26</v>
      </c>
      <c r="I2722" t="s">
        <v>449</v>
      </c>
      <c r="J2722" t="s">
        <v>814</v>
      </c>
      <c r="K2722" t="s">
        <v>422</v>
      </c>
      <c r="L2722" t="s">
        <v>422</v>
      </c>
      <c r="M2722" t="s">
        <v>446</v>
      </c>
    </row>
    <row r="2723" spans="1:13" hidden="1" x14ac:dyDescent="0.35">
      <c r="A2723" s="45">
        <v>46053</v>
      </c>
      <c r="B2723" t="s">
        <v>384</v>
      </c>
      <c r="C2723" t="s">
        <v>18</v>
      </c>
      <c r="D2723" t="s">
        <v>58</v>
      </c>
      <c r="E2723" t="s">
        <v>58</v>
      </c>
      <c r="F2723" t="s">
        <v>392</v>
      </c>
      <c r="G2723">
        <v>908</v>
      </c>
      <c r="H2723" t="s">
        <v>26</v>
      </c>
      <c r="I2723" t="s">
        <v>982</v>
      </c>
      <c r="J2723" t="s">
        <v>449</v>
      </c>
      <c r="K2723" t="s">
        <v>422</v>
      </c>
      <c r="L2723" t="s">
        <v>422</v>
      </c>
      <c r="M2723" t="s">
        <v>1572</v>
      </c>
    </row>
    <row r="2724" spans="1:13" hidden="1" x14ac:dyDescent="0.35">
      <c r="A2724" s="45">
        <v>46053</v>
      </c>
      <c r="B2724" t="s">
        <v>384</v>
      </c>
      <c r="C2724" t="s">
        <v>48</v>
      </c>
      <c r="D2724" t="s">
        <v>58</v>
      </c>
      <c r="E2724" t="s">
        <v>58</v>
      </c>
      <c r="F2724" t="s">
        <v>392</v>
      </c>
      <c r="G2724">
        <v>908</v>
      </c>
      <c r="H2724" t="s">
        <v>26</v>
      </c>
      <c r="I2724" t="s">
        <v>438</v>
      </c>
      <c r="J2724" t="s">
        <v>439</v>
      </c>
      <c r="K2724" t="s">
        <v>422</v>
      </c>
      <c r="L2724" t="s">
        <v>422</v>
      </c>
      <c r="M2724" t="s">
        <v>422</v>
      </c>
    </row>
    <row r="2725" spans="1:13" hidden="1" x14ac:dyDescent="0.35">
      <c r="A2725" s="45">
        <v>46053</v>
      </c>
      <c r="B2725" t="s">
        <v>384</v>
      </c>
      <c r="C2725" t="s">
        <v>46</v>
      </c>
      <c r="D2725" t="s">
        <v>58</v>
      </c>
      <c r="E2725" t="s">
        <v>58</v>
      </c>
      <c r="F2725" t="s">
        <v>392</v>
      </c>
      <c r="G2725">
        <v>999</v>
      </c>
      <c r="H2725" t="s">
        <v>27</v>
      </c>
      <c r="I2725" t="s">
        <v>456</v>
      </c>
      <c r="J2725" t="s">
        <v>457</v>
      </c>
      <c r="K2725" t="s">
        <v>458</v>
      </c>
      <c r="L2725" t="s">
        <v>459</v>
      </c>
      <c r="M2725" t="s">
        <v>460</v>
      </c>
    </row>
    <row r="2726" spans="1:13" hidden="1" x14ac:dyDescent="0.35">
      <c r="A2726" s="45">
        <v>46053</v>
      </c>
      <c r="B2726" t="s">
        <v>384</v>
      </c>
      <c r="C2726" t="s">
        <v>47</v>
      </c>
      <c r="D2726" t="s">
        <v>58</v>
      </c>
      <c r="E2726" t="s">
        <v>58</v>
      </c>
      <c r="F2726" t="s">
        <v>392</v>
      </c>
      <c r="G2726">
        <v>999</v>
      </c>
      <c r="H2726" t="s">
        <v>27</v>
      </c>
      <c r="I2726" t="s">
        <v>461</v>
      </c>
      <c r="J2726" t="s">
        <v>462</v>
      </c>
      <c r="K2726" t="s">
        <v>463</v>
      </c>
      <c r="L2726" t="s">
        <v>464</v>
      </c>
      <c r="M2726" t="s">
        <v>465</v>
      </c>
    </row>
    <row r="2727" spans="1:13" hidden="1" x14ac:dyDescent="0.35">
      <c r="A2727" s="45">
        <v>46053</v>
      </c>
      <c r="B2727" t="s">
        <v>384</v>
      </c>
      <c r="C2727" t="s">
        <v>402</v>
      </c>
      <c r="D2727" t="s">
        <v>58</v>
      </c>
      <c r="E2727" t="s">
        <v>58</v>
      </c>
      <c r="F2727" t="s">
        <v>392</v>
      </c>
      <c r="G2727">
        <v>999</v>
      </c>
      <c r="H2727" t="s">
        <v>27</v>
      </c>
      <c r="I2727" t="s">
        <v>466</v>
      </c>
      <c r="J2727" t="s">
        <v>467</v>
      </c>
      <c r="K2727" t="s">
        <v>468</v>
      </c>
      <c r="L2727" t="s">
        <v>469</v>
      </c>
      <c r="M2727" t="s">
        <v>422</v>
      </c>
    </row>
    <row r="2728" spans="1:13" hidden="1" x14ac:dyDescent="0.35">
      <c r="A2728" s="45">
        <v>46053</v>
      </c>
      <c r="B2728" t="s">
        <v>384</v>
      </c>
      <c r="C2728" t="s">
        <v>26</v>
      </c>
      <c r="D2728" t="s">
        <v>58</v>
      </c>
      <c r="E2728" t="s">
        <v>58</v>
      </c>
      <c r="F2728" t="s">
        <v>392</v>
      </c>
      <c r="G2728">
        <v>999</v>
      </c>
      <c r="H2728" t="s">
        <v>27</v>
      </c>
      <c r="I2728" t="s">
        <v>470</v>
      </c>
      <c r="J2728" t="s">
        <v>471</v>
      </c>
      <c r="K2728" t="s">
        <v>472</v>
      </c>
      <c r="L2728" t="s">
        <v>473</v>
      </c>
      <c r="M2728" t="s">
        <v>474</v>
      </c>
    </row>
    <row r="2729" spans="1:13" hidden="1" x14ac:dyDescent="0.35">
      <c r="A2729" s="45">
        <v>46053</v>
      </c>
      <c r="B2729" t="s">
        <v>384</v>
      </c>
      <c r="C2729" t="s">
        <v>42</v>
      </c>
      <c r="D2729" t="s">
        <v>58</v>
      </c>
      <c r="E2729" t="s">
        <v>58</v>
      </c>
      <c r="F2729" t="s">
        <v>392</v>
      </c>
      <c r="G2729">
        <v>999</v>
      </c>
      <c r="H2729" t="s">
        <v>27</v>
      </c>
      <c r="I2729" t="s">
        <v>475</v>
      </c>
      <c r="J2729" t="s">
        <v>476</v>
      </c>
      <c r="K2729" t="s">
        <v>477</v>
      </c>
      <c r="L2729" t="s">
        <v>478</v>
      </c>
      <c r="M2729" t="s">
        <v>479</v>
      </c>
    </row>
    <row r="2730" spans="1:13" hidden="1" x14ac:dyDescent="0.35">
      <c r="A2730" s="45">
        <v>46053</v>
      </c>
      <c r="B2730" t="s">
        <v>384</v>
      </c>
      <c r="C2730" t="s">
        <v>18</v>
      </c>
      <c r="D2730" t="s">
        <v>58</v>
      </c>
      <c r="E2730" t="s">
        <v>58</v>
      </c>
      <c r="F2730" t="s">
        <v>392</v>
      </c>
      <c r="G2730">
        <v>999</v>
      </c>
      <c r="H2730" t="s">
        <v>27</v>
      </c>
      <c r="I2730" t="s">
        <v>480</v>
      </c>
      <c r="J2730" t="s">
        <v>481</v>
      </c>
      <c r="K2730" t="s">
        <v>482</v>
      </c>
      <c r="L2730" t="s">
        <v>483</v>
      </c>
      <c r="M2730" t="s">
        <v>484</v>
      </c>
    </row>
    <row r="2731" spans="1:13" hidden="1" x14ac:dyDescent="0.35">
      <c r="A2731" s="45">
        <v>46053</v>
      </c>
      <c r="B2731" t="s">
        <v>384</v>
      </c>
      <c r="C2731" t="s">
        <v>48</v>
      </c>
      <c r="D2731" t="s">
        <v>58</v>
      </c>
      <c r="E2731" t="s">
        <v>58</v>
      </c>
      <c r="F2731" t="s">
        <v>392</v>
      </c>
      <c r="G2731">
        <v>999</v>
      </c>
      <c r="H2731" t="s">
        <v>27</v>
      </c>
      <c r="I2731" t="s">
        <v>485</v>
      </c>
      <c r="J2731" t="s">
        <v>486</v>
      </c>
      <c r="K2731" t="s">
        <v>487</v>
      </c>
      <c r="L2731" t="s">
        <v>488</v>
      </c>
      <c r="M2731" t="s">
        <v>473</v>
      </c>
    </row>
    <row r="2732" spans="1:13" hidden="1" x14ac:dyDescent="0.35">
      <c r="A2732" s="45">
        <v>46053</v>
      </c>
      <c r="B2732" t="s">
        <v>384</v>
      </c>
      <c r="C2732" t="s">
        <v>46</v>
      </c>
      <c r="D2732" t="s">
        <v>58</v>
      </c>
      <c r="E2732" t="s">
        <v>58</v>
      </c>
      <c r="F2732" t="s">
        <v>35</v>
      </c>
      <c r="G2732">
        <v>901</v>
      </c>
      <c r="H2732" t="s">
        <v>386</v>
      </c>
      <c r="I2732" t="s">
        <v>444</v>
      </c>
      <c r="J2732" t="s">
        <v>444</v>
      </c>
      <c r="K2732" t="s">
        <v>444</v>
      </c>
      <c r="L2732" t="s">
        <v>444</v>
      </c>
      <c r="M2732" t="s">
        <v>444</v>
      </c>
    </row>
    <row r="2733" spans="1:13" hidden="1" x14ac:dyDescent="0.35">
      <c r="A2733" s="45">
        <v>46053</v>
      </c>
      <c r="B2733" t="s">
        <v>384</v>
      </c>
      <c r="C2733" t="s">
        <v>47</v>
      </c>
      <c r="D2733" t="s">
        <v>58</v>
      </c>
      <c r="E2733" t="s">
        <v>58</v>
      </c>
      <c r="F2733" t="s">
        <v>35</v>
      </c>
      <c r="G2733">
        <v>901</v>
      </c>
      <c r="H2733" t="s">
        <v>386</v>
      </c>
      <c r="I2733" t="s">
        <v>444</v>
      </c>
      <c r="J2733" t="s">
        <v>444</v>
      </c>
      <c r="K2733" t="s">
        <v>444</v>
      </c>
      <c r="L2733" t="s">
        <v>444</v>
      </c>
      <c r="M2733" t="s">
        <v>444</v>
      </c>
    </row>
    <row r="2734" spans="1:13" hidden="1" x14ac:dyDescent="0.35">
      <c r="A2734" s="45">
        <v>46053</v>
      </c>
      <c r="B2734" t="s">
        <v>384</v>
      </c>
      <c r="C2734" t="s">
        <v>402</v>
      </c>
      <c r="D2734" t="s">
        <v>58</v>
      </c>
      <c r="E2734" t="s">
        <v>58</v>
      </c>
      <c r="F2734" t="s">
        <v>35</v>
      </c>
      <c r="G2734">
        <v>901</v>
      </c>
      <c r="H2734" t="s">
        <v>386</v>
      </c>
      <c r="I2734" t="s">
        <v>444</v>
      </c>
      <c r="J2734" t="s">
        <v>444</v>
      </c>
      <c r="K2734" t="s">
        <v>444</v>
      </c>
      <c r="L2734" t="s">
        <v>444</v>
      </c>
      <c r="M2734" t="s">
        <v>444</v>
      </c>
    </row>
    <row r="2735" spans="1:13" hidden="1" x14ac:dyDescent="0.35">
      <c r="A2735" s="45">
        <v>46053</v>
      </c>
      <c r="B2735" t="s">
        <v>384</v>
      </c>
      <c r="C2735" t="s">
        <v>26</v>
      </c>
      <c r="D2735" t="s">
        <v>58</v>
      </c>
      <c r="E2735" t="s">
        <v>58</v>
      </c>
      <c r="F2735" t="s">
        <v>35</v>
      </c>
      <c r="G2735">
        <v>901</v>
      </c>
      <c r="H2735" t="s">
        <v>386</v>
      </c>
      <c r="I2735" t="s">
        <v>444</v>
      </c>
      <c r="J2735" t="s">
        <v>444</v>
      </c>
      <c r="K2735" t="s">
        <v>444</v>
      </c>
      <c r="L2735" t="s">
        <v>444</v>
      </c>
      <c r="M2735" t="s">
        <v>444</v>
      </c>
    </row>
    <row r="2736" spans="1:13" hidden="1" x14ac:dyDescent="0.35">
      <c r="A2736" s="45">
        <v>46053</v>
      </c>
      <c r="B2736" t="s">
        <v>384</v>
      </c>
      <c r="C2736" t="s">
        <v>42</v>
      </c>
      <c r="D2736" t="s">
        <v>58</v>
      </c>
      <c r="E2736" t="s">
        <v>58</v>
      </c>
      <c r="F2736" t="s">
        <v>35</v>
      </c>
      <c r="G2736">
        <v>901</v>
      </c>
      <c r="H2736" t="s">
        <v>386</v>
      </c>
      <c r="I2736" t="s">
        <v>444</v>
      </c>
      <c r="J2736" t="s">
        <v>444</v>
      </c>
      <c r="K2736" t="s">
        <v>444</v>
      </c>
      <c r="L2736" t="s">
        <v>444</v>
      </c>
      <c r="M2736" t="s">
        <v>444</v>
      </c>
    </row>
    <row r="2737" spans="1:13" hidden="1" x14ac:dyDescent="0.35">
      <c r="A2737" s="45">
        <v>46053</v>
      </c>
      <c r="B2737" t="s">
        <v>384</v>
      </c>
      <c r="C2737" t="s">
        <v>18</v>
      </c>
      <c r="D2737" t="s">
        <v>58</v>
      </c>
      <c r="E2737" t="s">
        <v>58</v>
      </c>
      <c r="F2737" t="s">
        <v>35</v>
      </c>
      <c r="G2737">
        <v>901</v>
      </c>
      <c r="H2737" t="s">
        <v>386</v>
      </c>
      <c r="I2737" t="s">
        <v>444</v>
      </c>
      <c r="J2737" t="s">
        <v>444</v>
      </c>
      <c r="K2737" t="s">
        <v>444</v>
      </c>
      <c r="L2737" t="s">
        <v>444</v>
      </c>
      <c r="M2737" t="s">
        <v>444</v>
      </c>
    </row>
    <row r="2738" spans="1:13" hidden="1" x14ac:dyDescent="0.35">
      <c r="A2738" s="45">
        <v>46053</v>
      </c>
      <c r="B2738" t="s">
        <v>384</v>
      </c>
      <c r="C2738" t="s">
        <v>48</v>
      </c>
      <c r="D2738" t="s">
        <v>58</v>
      </c>
      <c r="E2738" t="s">
        <v>58</v>
      </c>
      <c r="F2738" t="s">
        <v>35</v>
      </c>
      <c r="G2738">
        <v>901</v>
      </c>
      <c r="H2738" t="s">
        <v>386</v>
      </c>
      <c r="I2738" t="s">
        <v>444</v>
      </c>
      <c r="J2738" t="s">
        <v>444</v>
      </c>
      <c r="K2738" t="s">
        <v>444</v>
      </c>
      <c r="L2738" t="s">
        <v>444</v>
      </c>
      <c r="M2738" t="s">
        <v>444</v>
      </c>
    </row>
    <row r="2739" spans="1:13" hidden="1" x14ac:dyDescent="0.35">
      <c r="A2739" s="45">
        <v>46053</v>
      </c>
      <c r="B2739" t="s">
        <v>384</v>
      </c>
      <c r="C2739" t="s">
        <v>46</v>
      </c>
      <c r="D2739" t="s">
        <v>58</v>
      </c>
      <c r="E2739" t="s">
        <v>58</v>
      </c>
      <c r="F2739" t="s">
        <v>35</v>
      </c>
      <c r="G2739">
        <v>902</v>
      </c>
      <c r="H2739" t="s">
        <v>387</v>
      </c>
      <c r="I2739" t="s">
        <v>444</v>
      </c>
      <c r="J2739" t="s">
        <v>444</v>
      </c>
      <c r="K2739" t="s">
        <v>444</v>
      </c>
      <c r="L2739" t="s">
        <v>444</v>
      </c>
      <c r="M2739" t="s">
        <v>444</v>
      </c>
    </row>
    <row r="2740" spans="1:13" hidden="1" x14ac:dyDescent="0.35">
      <c r="A2740" s="45">
        <v>46053</v>
      </c>
      <c r="B2740" t="s">
        <v>384</v>
      </c>
      <c r="C2740" t="s">
        <v>47</v>
      </c>
      <c r="D2740" t="s">
        <v>58</v>
      </c>
      <c r="E2740" t="s">
        <v>58</v>
      </c>
      <c r="F2740" t="s">
        <v>35</v>
      </c>
      <c r="G2740">
        <v>902</v>
      </c>
      <c r="H2740" t="s">
        <v>387</v>
      </c>
      <c r="I2740" t="s">
        <v>444</v>
      </c>
      <c r="J2740" t="s">
        <v>444</v>
      </c>
      <c r="K2740" t="s">
        <v>444</v>
      </c>
      <c r="L2740" t="s">
        <v>444</v>
      </c>
      <c r="M2740" t="s">
        <v>444</v>
      </c>
    </row>
    <row r="2741" spans="1:13" hidden="1" x14ac:dyDescent="0.35">
      <c r="A2741" s="45">
        <v>46053</v>
      </c>
      <c r="B2741" t="s">
        <v>384</v>
      </c>
      <c r="C2741" t="s">
        <v>402</v>
      </c>
      <c r="D2741" t="s">
        <v>58</v>
      </c>
      <c r="E2741" t="s">
        <v>58</v>
      </c>
      <c r="F2741" t="s">
        <v>35</v>
      </c>
      <c r="G2741">
        <v>902</v>
      </c>
      <c r="H2741" t="s">
        <v>387</v>
      </c>
      <c r="I2741" t="s">
        <v>444</v>
      </c>
      <c r="J2741" t="s">
        <v>444</v>
      </c>
      <c r="K2741" t="s">
        <v>444</v>
      </c>
      <c r="L2741" t="s">
        <v>444</v>
      </c>
      <c r="M2741" t="s">
        <v>444</v>
      </c>
    </row>
    <row r="2742" spans="1:13" hidden="1" x14ac:dyDescent="0.35">
      <c r="A2742" s="45">
        <v>46053</v>
      </c>
      <c r="B2742" t="s">
        <v>384</v>
      </c>
      <c r="C2742" t="s">
        <v>26</v>
      </c>
      <c r="D2742" t="s">
        <v>58</v>
      </c>
      <c r="E2742" t="s">
        <v>58</v>
      </c>
      <c r="F2742" t="s">
        <v>35</v>
      </c>
      <c r="G2742">
        <v>902</v>
      </c>
      <c r="H2742" t="s">
        <v>387</v>
      </c>
      <c r="I2742" t="s">
        <v>444</v>
      </c>
      <c r="J2742" t="s">
        <v>444</v>
      </c>
      <c r="K2742" t="s">
        <v>444</v>
      </c>
      <c r="L2742" t="s">
        <v>444</v>
      </c>
      <c r="M2742" t="s">
        <v>444</v>
      </c>
    </row>
    <row r="2743" spans="1:13" hidden="1" x14ac:dyDescent="0.35">
      <c r="A2743" s="45">
        <v>46053</v>
      </c>
      <c r="B2743" t="s">
        <v>384</v>
      </c>
      <c r="C2743" t="s">
        <v>42</v>
      </c>
      <c r="D2743" t="s">
        <v>58</v>
      </c>
      <c r="E2743" t="s">
        <v>58</v>
      </c>
      <c r="F2743" t="s">
        <v>35</v>
      </c>
      <c r="G2743">
        <v>902</v>
      </c>
      <c r="H2743" t="s">
        <v>387</v>
      </c>
      <c r="I2743" t="s">
        <v>444</v>
      </c>
      <c r="J2743" t="s">
        <v>444</v>
      </c>
      <c r="K2743" t="s">
        <v>444</v>
      </c>
      <c r="L2743" t="s">
        <v>444</v>
      </c>
      <c r="M2743" t="s">
        <v>444</v>
      </c>
    </row>
    <row r="2744" spans="1:13" hidden="1" x14ac:dyDescent="0.35">
      <c r="A2744" s="45">
        <v>46053</v>
      </c>
      <c r="B2744" t="s">
        <v>384</v>
      </c>
      <c r="C2744" t="s">
        <v>18</v>
      </c>
      <c r="D2744" t="s">
        <v>58</v>
      </c>
      <c r="E2744" t="s">
        <v>58</v>
      </c>
      <c r="F2744" t="s">
        <v>35</v>
      </c>
      <c r="G2744">
        <v>902</v>
      </c>
      <c r="H2744" t="s">
        <v>387</v>
      </c>
      <c r="I2744" t="s">
        <v>444</v>
      </c>
      <c r="J2744" t="s">
        <v>444</v>
      </c>
      <c r="K2744" t="s">
        <v>444</v>
      </c>
      <c r="L2744" t="s">
        <v>444</v>
      </c>
      <c r="M2744" t="s">
        <v>444</v>
      </c>
    </row>
    <row r="2745" spans="1:13" hidden="1" x14ac:dyDescent="0.35">
      <c r="A2745" s="45">
        <v>46053</v>
      </c>
      <c r="B2745" t="s">
        <v>384</v>
      </c>
      <c r="C2745" t="s">
        <v>48</v>
      </c>
      <c r="D2745" t="s">
        <v>58</v>
      </c>
      <c r="E2745" t="s">
        <v>58</v>
      </c>
      <c r="F2745" t="s">
        <v>35</v>
      </c>
      <c r="G2745">
        <v>902</v>
      </c>
      <c r="H2745" t="s">
        <v>387</v>
      </c>
      <c r="I2745" t="s">
        <v>444</v>
      </c>
      <c r="J2745" t="s">
        <v>444</v>
      </c>
      <c r="K2745" t="s">
        <v>444</v>
      </c>
      <c r="L2745" t="s">
        <v>444</v>
      </c>
      <c r="M2745" t="s">
        <v>444</v>
      </c>
    </row>
    <row r="2746" spans="1:13" hidden="1" x14ac:dyDescent="0.35">
      <c r="A2746" s="45">
        <v>46053</v>
      </c>
      <c r="B2746" t="s">
        <v>384</v>
      </c>
      <c r="C2746" t="s">
        <v>46</v>
      </c>
      <c r="D2746" t="s">
        <v>58</v>
      </c>
      <c r="E2746" t="s">
        <v>58</v>
      </c>
      <c r="F2746" t="s">
        <v>35</v>
      </c>
      <c r="G2746">
        <v>903</v>
      </c>
      <c r="H2746" t="s">
        <v>388</v>
      </c>
      <c r="I2746" t="s">
        <v>421</v>
      </c>
      <c r="J2746" t="s">
        <v>421</v>
      </c>
      <c r="K2746" t="s">
        <v>421</v>
      </c>
      <c r="L2746" t="s">
        <v>421</v>
      </c>
      <c r="M2746" t="s">
        <v>421</v>
      </c>
    </row>
    <row r="2747" spans="1:13" hidden="1" x14ac:dyDescent="0.35">
      <c r="A2747" s="45">
        <v>46053</v>
      </c>
      <c r="B2747" t="s">
        <v>384</v>
      </c>
      <c r="C2747" t="s">
        <v>47</v>
      </c>
      <c r="D2747" t="s">
        <v>58</v>
      </c>
      <c r="E2747" t="s">
        <v>58</v>
      </c>
      <c r="F2747" t="s">
        <v>35</v>
      </c>
      <c r="G2747">
        <v>903</v>
      </c>
      <c r="H2747" t="s">
        <v>388</v>
      </c>
      <c r="I2747" t="s">
        <v>421</v>
      </c>
      <c r="J2747" t="s">
        <v>421</v>
      </c>
      <c r="K2747" t="s">
        <v>422</v>
      </c>
      <c r="L2747" t="s">
        <v>421</v>
      </c>
      <c r="M2747" t="s">
        <v>422</v>
      </c>
    </row>
    <row r="2748" spans="1:13" hidden="1" x14ac:dyDescent="0.35">
      <c r="A2748" s="45">
        <v>46053</v>
      </c>
      <c r="B2748" t="s">
        <v>384</v>
      </c>
      <c r="C2748" t="s">
        <v>402</v>
      </c>
      <c r="D2748" t="s">
        <v>58</v>
      </c>
      <c r="E2748" t="s">
        <v>58</v>
      </c>
      <c r="F2748" t="s">
        <v>35</v>
      </c>
      <c r="G2748">
        <v>903</v>
      </c>
      <c r="H2748" t="s">
        <v>388</v>
      </c>
      <c r="I2748" t="s">
        <v>421</v>
      </c>
      <c r="J2748" t="s">
        <v>421</v>
      </c>
      <c r="K2748" t="s">
        <v>422</v>
      </c>
      <c r="L2748" t="s">
        <v>421</v>
      </c>
      <c r="M2748" t="s">
        <v>444</v>
      </c>
    </row>
    <row r="2749" spans="1:13" hidden="1" x14ac:dyDescent="0.35">
      <c r="A2749" s="45">
        <v>46053</v>
      </c>
      <c r="B2749" t="s">
        <v>384</v>
      </c>
      <c r="C2749" t="s">
        <v>26</v>
      </c>
      <c r="D2749" t="s">
        <v>58</v>
      </c>
      <c r="E2749" t="s">
        <v>58</v>
      </c>
      <c r="F2749" t="s">
        <v>35</v>
      </c>
      <c r="G2749">
        <v>903</v>
      </c>
      <c r="H2749" t="s">
        <v>388</v>
      </c>
      <c r="I2749" t="s">
        <v>421</v>
      </c>
      <c r="J2749" t="s">
        <v>421</v>
      </c>
      <c r="K2749" t="s">
        <v>422</v>
      </c>
      <c r="L2749" t="s">
        <v>422</v>
      </c>
      <c r="M2749" t="s">
        <v>422</v>
      </c>
    </row>
    <row r="2750" spans="1:13" hidden="1" x14ac:dyDescent="0.35">
      <c r="A2750" s="45">
        <v>46053</v>
      </c>
      <c r="B2750" t="s">
        <v>384</v>
      </c>
      <c r="C2750" t="s">
        <v>42</v>
      </c>
      <c r="D2750" t="s">
        <v>58</v>
      </c>
      <c r="E2750" t="s">
        <v>58</v>
      </c>
      <c r="F2750" t="s">
        <v>35</v>
      </c>
      <c r="G2750">
        <v>903</v>
      </c>
      <c r="H2750" t="s">
        <v>388</v>
      </c>
      <c r="I2750" t="s">
        <v>421</v>
      </c>
      <c r="J2750" t="s">
        <v>421</v>
      </c>
      <c r="K2750" t="s">
        <v>421</v>
      </c>
      <c r="L2750" t="s">
        <v>421</v>
      </c>
      <c r="M2750" t="s">
        <v>422</v>
      </c>
    </row>
    <row r="2751" spans="1:13" hidden="1" x14ac:dyDescent="0.35">
      <c r="A2751" s="45">
        <v>46053</v>
      </c>
      <c r="B2751" t="s">
        <v>384</v>
      </c>
      <c r="C2751" t="s">
        <v>18</v>
      </c>
      <c r="D2751" t="s">
        <v>58</v>
      </c>
      <c r="E2751" t="s">
        <v>58</v>
      </c>
      <c r="F2751" t="s">
        <v>35</v>
      </c>
      <c r="G2751">
        <v>903</v>
      </c>
      <c r="H2751" t="s">
        <v>388</v>
      </c>
      <c r="I2751" t="s">
        <v>421</v>
      </c>
      <c r="J2751" t="s">
        <v>421</v>
      </c>
      <c r="K2751" t="s">
        <v>421</v>
      </c>
      <c r="L2751" t="s">
        <v>421</v>
      </c>
      <c r="M2751" t="s">
        <v>421</v>
      </c>
    </row>
    <row r="2752" spans="1:13" hidden="1" x14ac:dyDescent="0.35">
      <c r="A2752" s="45">
        <v>46053</v>
      </c>
      <c r="B2752" t="s">
        <v>384</v>
      </c>
      <c r="C2752" t="s">
        <v>48</v>
      </c>
      <c r="D2752" t="s">
        <v>58</v>
      </c>
      <c r="E2752" t="s">
        <v>58</v>
      </c>
      <c r="F2752" t="s">
        <v>35</v>
      </c>
      <c r="G2752">
        <v>903</v>
      </c>
      <c r="H2752" t="s">
        <v>388</v>
      </c>
      <c r="I2752" t="s">
        <v>421</v>
      </c>
      <c r="J2752" t="s">
        <v>421</v>
      </c>
      <c r="K2752" t="s">
        <v>421</v>
      </c>
      <c r="L2752" t="s">
        <v>421</v>
      </c>
      <c r="M2752" t="s">
        <v>422</v>
      </c>
    </row>
    <row r="2753" spans="1:13" hidden="1" x14ac:dyDescent="0.35">
      <c r="A2753" s="45">
        <v>46053</v>
      </c>
      <c r="B2753" t="s">
        <v>384</v>
      </c>
      <c r="C2753" t="s">
        <v>46</v>
      </c>
      <c r="D2753" t="s">
        <v>58</v>
      </c>
      <c r="E2753" t="s">
        <v>58</v>
      </c>
      <c r="F2753" t="s">
        <v>35</v>
      </c>
      <c r="G2753">
        <v>904</v>
      </c>
      <c r="H2753" t="s">
        <v>389</v>
      </c>
      <c r="I2753" t="s">
        <v>444</v>
      </c>
      <c r="J2753" t="s">
        <v>444</v>
      </c>
      <c r="K2753" t="s">
        <v>444</v>
      </c>
      <c r="L2753" t="s">
        <v>444</v>
      </c>
      <c r="M2753" t="s">
        <v>444</v>
      </c>
    </row>
    <row r="2754" spans="1:13" hidden="1" x14ac:dyDescent="0.35">
      <c r="A2754" s="45">
        <v>46053</v>
      </c>
      <c r="B2754" t="s">
        <v>384</v>
      </c>
      <c r="C2754" t="s">
        <v>47</v>
      </c>
      <c r="D2754" t="s">
        <v>58</v>
      </c>
      <c r="E2754" t="s">
        <v>58</v>
      </c>
      <c r="F2754" t="s">
        <v>35</v>
      </c>
      <c r="G2754">
        <v>904</v>
      </c>
      <c r="H2754" t="s">
        <v>389</v>
      </c>
      <c r="I2754" t="s">
        <v>444</v>
      </c>
      <c r="J2754" t="s">
        <v>444</v>
      </c>
      <c r="K2754" t="s">
        <v>444</v>
      </c>
      <c r="L2754" t="s">
        <v>444</v>
      </c>
      <c r="M2754" t="s">
        <v>444</v>
      </c>
    </row>
    <row r="2755" spans="1:13" hidden="1" x14ac:dyDescent="0.35">
      <c r="A2755" s="45">
        <v>46053</v>
      </c>
      <c r="B2755" t="s">
        <v>384</v>
      </c>
      <c r="C2755" t="s">
        <v>402</v>
      </c>
      <c r="D2755" t="s">
        <v>58</v>
      </c>
      <c r="E2755" t="s">
        <v>58</v>
      </c>
      <c r="F2755" t="s">
        <v>35</v>
      </c>
      <c r="G2755">
        <v>904</v>
      </c>
      <c r="H2755" t="s">
        <v>389</v>
      </c>
      <c r="I2755" t="s">
        <v>444</v>
      </c>
      <c r="J2755" t="s">
        <v>444</v>
      </c>
      <c r="K2755" t="s">
        <v>444</v>
      </c>
      <c r="L2755" t="s">
        <v>444</v>
      </c>
      <c r="M2755" t="s">
        <v>444</v>
      </c>
    </row>
    <row r="2756" spans="1:13" hidden="1" x14ac:dyDescent="0.35">
      <c r="A2756" s="45">
        <v>46053</v>
      </c>
      <c r="B2756" t="s">
        <v>384</v>
      </c>
      <c r="C2756" t="s">
        <v>26</v>
      </c>
      <c r="D2756" t="s">
        <v>58</v>
      </c>
      <c r="E2756" t="s">
        <v>58</v>
      </c>
      <c r="F2756" t="s">
        <v>35</v>
      </c>
      <c r="G2756">
        <v>904</v>
      </c>
      <c r="H2756" t="s">
        <v>389</v>
      </c>
      <c r="I2756" t="s">
        <v>444</v>
      </c>
      <c r="J2756" t="s">
        <v>444</v>
      </c>
      <c r="K2756" t="s">
        <v>444</v>
      </c>
      <c r="L2756" t="s">
        <v>444</v>
      </c>
      <c r="M2756" t="s">
        <v>444</v>
      </c>
    </row>
    <row r="2757" spans="1:13" hidden="1" x14ac:dyDescent="0.35">
      <c r="A2757" s="45">
        <v>46053</v>
      </c>
      <c r="B2757" t="s">
        <v>384</v>
      </c>
      <c r="C2757" t="s">
        <v>42</v>
      </c>
      <c r="D2757" t="s">
        <v>58</v>
      </c>
      <c r="E2757" t="s">
        <v>58</v>
      </c>
      <c r="F2757" t="s">
        <v>35</v>
      </c>
      <c r="G2757">
        <v>904</v>
      </c>
      <c r="H2757" t="s">
        <v>389</v>
      </c>
      <c r="I2757" t="s">
        <v>444</v>
      </c>
      <c r="J2757" t="s">
        <v>444</v>
      </c>
      <c r="K2757" t="s">
        <v>444</v>
      </c>
      <c r="L2757" t="s">
        <v>444</v>
      </c>
      <c r="M2757" t="s">
        <v>444</v>
      </c>
    </row>
    <row r="2758" spans="1:13" hidden="1" x14ac:dyDescent="0.35">
      <c r="A2758" s="45">
        <v>46053</v>
      </c>
      <c r="B2758" t="s">
        <v>384</v>
      </c>
      <c r="C2758" t="s">
        <v>18</v>
      </c>
      <c r="D2758" t="s">
        <v>58</v>
      </c>
      <c r="E2758" t="s">
        <v>58</v>
      </c>
      <c r="F2758" t="s">
        <v>35</v>
      </c>
      <c r="G2758">
        <v>904</v>
      </c>
      <c r="H2758" t="s">
        <v>389</v>
      </c>
      <c r="I2758" t="s">
        <v>444</v>
      </c>
      <c r="J2758" t="s">
        <v>444</v>
      </c>
      <c r="K2758" t="s">
        <v>444</v>
      </c>
      <c r="L2758" t="s">
        <v>444</v>
      </c>
      <c r="M2758" t="s">
        <v>444</v>
      </c>
    </row>
    <row r="2759" spans="1:13" hidden="1" x14ac:dyDescent="0.35">
      <c r="A2759" s="45">
        <v>46053</v>
      </c>
      <c r="B2759" t="s">
        <v>384</v>
      </c>
      <c r="C2759" t="s">
        <v>48</v>
      </c>
      <c r="D2759" t="s">
        <v>58</v>
      </c>
      <c r="E2759" t="s">
        <v>58</v>
      </c>
      <c r="F2759" t="s">
        <v>35</v>
      </c>
      <c r="G2759">
        <v>904</v>
      </c>
      <c r="H2759" t="s">
        <v>389</v>
      </c>
      <c r="I2759" t="s">
        <v>444</v>
      </c>
      <c r="J2759" t="s">
        <v>444</v>
      </c>
      <c r="K2759" t="s">
        <v>444</v>
      </c>
      <c r="L2759" t="s">
        <v>444</v>
      </c>
      <c r="M2759" t="s">
        <v>444</v>
      </c>
    </row>
    <row r="2760" spans="1:13" hidden="1" x14ac:dyDescent="0.35">
      <c r="A2760" s="45">
        <v>46053</v>
      </c>
      <c r="B2760" t="s">
        <v>384</v>
      </c>
      <c r="C2760" t="s">
        <v>46</v>
      </c>
      <c r="D2760" t="s">
        <v>58</v>
      </c>
      <c r="E2760" t="s">
        <v>58</v>
      </c>
      <c r="F2760" t="s">
        <v>35</v>
      </c>
      <c r="G2760">
        <v>905</v>
      </c>
      <c r="H2760" t="s">
        <v>390</v>
      </c>
      <c r="I2760" t="s">
        <v>444</v>
      </c>
      <c r="J2760" t="s">
        <v>444</v>
      </c>
      <c r="K2760" t="s">
        <v>444</v>
      </c>
      <c r="L2760" t="s">
        <v>444</v>
      </c>
      <c r="M2760" t="s">
        <v>444</v>
      </c>
    </row>
    <row r="2761" spans="1:13" hidden="1" x14ac:dyDescent="0.35">
      <c r="A2761" s="45">
        <v>46053</v>
      </c>
      <c r="B2761" t="s">
        <v>384</v>
      </c>
      <c r="C2761" t="s">
        <v>47</v>
      </c>
      <c r="D2761" t="s">
        <v>58</v>
      </c>
      <c r="E2761" t="s">
        <v>58</v>
      </c>
      <c r="F2761" t="s">
        <v>35</v>
      </c>
      <c r="G2761">
        <v>905</v>
      </c>
      <c r="H2761" t="s">
        <v>390</v>
      </c>
      <c r="I2761" t="s">
        <v>444</v>
      </c>
      <c r="J2761" t="s">
        <v>444</v>
      </c>
      <c r="K2761" t="s">
        <v>444</v>
      </c>
      <c r="L2761" t="s">
        <v>444</v>
      </c>
      <c r="M2761" t="s">
        <v>444</v>
      </c>
    </row>
    <row r="2762" spans="1:13" hidden="1" x14ac:dyDescent="0.35">
      <c r="A2762" s="45">
        <v>46053</v>
      </c>
      <c r="B2762" t="s">
        <v>384</v>
      </c>
      <c r="C2762" t="s">
        <v>402</v>
      </c>
      <c r="D2762" t="s">
        <v>58</v>
      </c>
      <c r="E2762" t="s">
        <v>58</v>
      </c>
      <c r="F2762" t="s">
        <v>35</v>
      </c>
      <c r="G2762">
        <v>905</v>
      </c>
      <c r="H2762" t="s">
        <v>390</v>
      </c>
      <c r="I2762" s="38" t="s">
        <v>444</v>
      </c>
      <c r="J2762" s="38" t="s">
        <v>444</v>
      </c>
      <c r="K2762" s="38" t="s">
        <v>444</v>
      </c>
      <c r="L2762" s="38" t="s">
        <v>444</v>
      </c>
      <c r="M2762" s="38" t="s">
        <v>444</v>
      </c>
    </row>
    <row r="2763" spans="1:13" hidden="1" x14ac:dyDescent="0.35">
      <c r="A2763" s="45">
        <v>46053</v>
      </c>
      <c r="B2763" t="s">
        <v>384</v>
      </c>
      <c r="C2763" t="s">
        <v>26</v>
      </c>
      <c r="D2763" t="s">
        <v>58</v>
      </c>
      <c r="E2763" t="s">
        <v>58</v>
      </c>
      <c r="F2763" t="s">
        <v>35</v>
      </c>
      <c r="G2763">
        <v>905</v>
      </c>
      <c r="H2763" t="s">
        <v>390</v>
      </c>
      <c r="I2763" s="38" t="s">
        <v>444</v>
      </c>
      <c r="J2763" s="38" t="s">
        <v>444</v>
      </c>
      <c r="K2763" t="s">
        <v>444</v>
      </c>
      <c r="L2763" s="38" t="s">
        <v>444</v>
      </c>
      <c r="M2763" t="s">
        <v>444</v>
      </c>
    </row>
    <row r="2764" spans="1:13" hidden="1" x14ac:dyDescent="0.35">
      <c r="A2764" s="45">
        <v>46053</v>
      </c>
      <c r="B2764" t="s">
        <v>384</v>
      </c>
      <c r="C2764" t="s">
        <v>42</v>
      </c>
      <c r="D2764" t="s">
        <v>58</v>
      </c>
      <c r="E2764" t="s">
        <v>58</v>
      </c>
      <c r="F2764" t="s">
        <v>35</v>
      </c>
      <c r="G2764">
        <v>905</v>
      </c>
      <c r="H2764" t="s">
        <v>390</v>
      </c>
      <c r="I2764" s="38" t="s">
        <v>444</v>
      </c>
      <c r="J2764" s="38" t="s">
        <v>444</v>
      </c>
      <c r="K2764" t="s">
        <v>444</v>
      </c>
      <c r="L2764" t="s">
        <v>444</v>
      </c>
      <c r="M2764" t="s">
        <v>444</v>
      </c>
    </row>
    <row r="2765" spans="1:13" hidden="1" x14ac:dyDescent="0.35">
      <c r="A2765" s="45">
        <v>46053</v>
      </c>
      <c r="B2765" t="s">
        <v>384</v>
      </c>
      <c r="C2765" t="s">
        <v>18</v>
      </c>
      <c r="D2765" t="s">
        <v>58</v>
      </c>
      <c r="E2765" t="s">
        <v>58</v>
      </c>
      <c r="F2765" t="s">
        <v>35</v>
      </c>
      <c r="G2765">
        <v>905</v>
      </c>
      <c r="H2765" t="s">
        <v>390</v>
      </c>
      <c r="I2765" s="38" t="s">
        <v>444</v>
      </c>
      <c r="J2765" s="38" t="s">
        <v>444</v>
      </c>
      <c r="K2765" t="s">
        <v>444</v>
      </c>
      <c r="L2765" t="s">
        <v>444</v>
      </c>
      <c r="M2765" t="s">
        <v>444</v>
      </c>
    </row>
    <row r="2766" spans="1:13" hidden="1" x14ac:dyDescent="0.35">
      <c r="A2766" s="45">
        <v>46053</v>
      </c>
      <c r="B2766" t="s">
        <v>384</v>
      </c>
      <c r="C2766" t="s">
        <v>48</v>
      </c>
      <c r="D2766" t="s">
        <v>58</v>
      </c>
      <c r="E2766" t="s">
        <v>58</v>
      </c>
      <c r="F2766" t="s">
        <v>35</v>
      </c>
      <c r="G2766">
        <v>905</v>
      </c>
      <c r="H2766" t="s">
        <v>390</v>
      </c>
      <c r="I2766" s="38" t="s">
        <v>444</v>
      </c>
      <c r="J2766" s="38" t="s">
        <v>444</v>
      </c>
      <c r="K2766" s="38" t="s">
        <v>444</v>
      </c>
      <c r="L2766" s="38" t="s">
        <v>444</v>
      </c>
      <c r="M2766" t="s">
        <v>444</v>
      </c>
    </row>
    <row r="2767" spans="1:13" hidden="1" x14ac:dyDescent="0.35">
      <c r="A2767" s="45">
        <v>46053</v>
      </c>
      <c r="B2767" t="s">
        <v>384</v>
      </c>
      <c r="C2767" t="s">
        <v>46</v>
      </c>
      <c r="D2767" t="s">
        <v>58</v>
      </c>
      <c r="E2767" t="s">
        <v>58</v>
      </c>
      <c r="F2767" t="s">
        <v>35</v>
      </c>
      <c r="G2767">
        <v>906</v>
      </c>
      <c r="H2767" t="s">
        <v>391</v>
      </c>
      <c r="I2767" s="38" t="s">
        <v>444</v>
      </c>
      <c r="J2767" s="38" t="s">
        <v>444</v>
      </c>
      <c r="K2767" s="38" t="s">
        <v>444</v>
      </c>
      <c r="L2767" s="38" t="s">
        <v>444</v>
      </c>
      <c r="M2767" s="38" t="s">
        <v>444</v>
      </c>
    </row>
    <row r="2768" spans="1:13" hidden="1" x14ac:dyDescent="0.35">
      <c r="A2768" s="45">
        <v>46053</v>
      </c>
      <c r="B2768" t="s">
        <v>384</v>
      </c>
      <c r="C2768" t="s">
        <v>47</v>
      </c>
      <c r="D2768" t="s">
        <v>58</v>
      </c>
      <c r="E2768" t="s">
        <v>58</v>
      </c>
      <c r="F2768" t="s">
        <v>35</v>
      </c>
      <c r="G2768">
        <v>906</v>
      </c>
      <c r="H2768" t="s">
        <v>391</v>
      </c>
      <c r="I2768" s="38" t="s">
        <v>444</v>
      </c>
      <c r="J2768" s="38" t="s">
        <v>444</v>
      </c>
      <c r="K2768" s="38" t="s">
        <v>444</v>
      </c>
      <c r="L2768" s="38" t="s">
        <v>444</v>
      </c>
      <c r="M2768" t="s">
        <v>444</v>
      </c>
    </row>
    <row r="2769" spans="1:13" hidden="1" x14ac:dyDescent="0.35">
      <c r="A2769" s="45">
        <v>46053</v>
      </c>
      <c r="B2769" t="s">
        <v>384</v>
      </c>
      <c r="C2769" t="s">
        <v>402</v>
      </c>
      <c r="D2769" t="s">
        <v>58</v>
      </c>
      <c r="E2769" t="s">
        <v>58</v>
      </c>
      <c r="F2769" t="s">
        <v>35</v>
      </c>
      <c r="G2769">
        <v>906</v>
      </c>
      <c r="H2769" t="s">
        <v>391</v>
      </c>
      <c r="I2769" s="38" t="s">
        <v>444</v>
      </c>
      <c r="J2769" s="38" t="s">
        <v>444</v>
      </c>
      <c r="K2769" s="38" t="s">
        <v>444</v>
      </c>
      <c r="L2769" s="38" t="s">
        <v>444</v>
      </c>
      <c r="M2769" s="38" t="s">
        <v>444</v>
      </c>
    </row>
    <row r="2770" spans="1:13" hidden="1" x14ac:dyDescent="0.35">
      <c r="A2770" s="45">
        <v>46053</v>
      </c>
      <c r="B2770" t="s">
        <v>384</v>
      </c>
      <c r="C2770" t="s">
        <v>26</v>
      </c>
      <c r="D2770" t="s">
        <v>58</v>
      </c>
      <c r="E2770" t="s">
        <v>58</v>
      </c>
      <c r="F2770" t="s">
        <v>35</v>
      </c>
      <c r="G2770">
        <v>906</v>
      </c>
      <c r="H2770" t="s">
        <v>391</v>
      </c>
      <c r="I2770" s="38" t="s">
        <v>444</v>
      </c>
      <c r="J2770" s="38" t="s">
        <v>444</v>
      </c>
      <c r="K2770" t="s">
        <v>444</v>
      </c>
      <c r="L2770" s="38" t="s">
        <v>444</v>
      </c>
      <c r="M2770" t="s">
        <v>444</v>
      </c>
    </row>
    <row r="2771" spans="1:13" hidden="1" x14ac:dyDescent="0.35">
      <c r="A2771" s="45">
        <v>46053</v>
      </c>
      <c r="B2771" t="s">
        <v>384</v>
      </c>
      <c r="C2771" t="s">
        <v>42</v>
      </c>
      <c r="D2771" t="s">
        <v>58</v>
      </c>
      <c r="E2771" t="s">
        <v>58</v>
      </c>
      <c r="F2771" t="s">
        <v>35</v>
      </c>
      <c r="G2771">
        <v>906</v>
      </c>
      <c r="H2771" t="s">
        <v>391</v>
      </c>
      <c r="I2771" s="38" t="s">
        <v>444</v>
      </c>
      <c r="J2771" s="38" t="s">
        <v>444</v>
      </c>
      <c r="K2771" t="s">
        <v>444</v>
      </c>
      <c r="L2771" t="s">
        <v>444</v>
      </c>
      <c r="M2771" t="s">
        <v>444</v>
      </c>
    </row>
    <row r="2772" spans="1:13" hidden="1" x14ac:dyDescent="0.35">
      <c r="A2772" s="45">
        <v>46053</v>
      </c>
      <c r="B2772" t="s">
        <v>384</v>
      </c>
      <c r="C2772" t="s">
        <v>18</v>
      </c>
      <c r="D2772" t="s">
        <v>58</v>
      </c>
      <c r="E2772" t="s">
        <v>58</v>
      </c>
      <c r="F2772" t="s">
        <v>35</v>
      </c>
      <c r="G2772">
        <v>906</v>
      </c>
      <c r="H2772" t="s">
        <v>391</v>
      </c>
      <c r="I2772" s="38" t="s">
        <v>444</v>
      </c>
      <c r="J2772" s="38" t="s">
        <v>444</v>
      </c>
      <c r="K2772" t="s">
        <v>444</v>
      </c>
      <c r="L2772" t="s">
        <v>444</v>
      </c>
      <c r="M2772" t="s">
        <v>444</v>
      </c>
    </row>
    <row r="2773" spans="1:13" hidden="1" x14ac:dyDescent="0.35">
      <c r="A2773" s="45">
        <v>46053</v>
      </c>
      <c r="B2773" t="s">
        <v>384</v>
      </c>
      <c r="C2773" t="s">
        <v>48</v>
      </c>
      <c r="D2773" t="s">
        <v>58</v>
      </c>
      <c r="E2773" t="s">
        <v>58</v>
      </c>
      <c r="F2773" t="s">
        <v>35</v>
      </c>
      <c r="G2773">
        <v>906</v>
      </c>
      <c r="H2773" t="s">
        <v>391</v>
      </c>
      <c r="I2773" s="38" t="s">
        <v>444</v>
      </c>
      <c r="J2773" s="38" t="s">
        <v>444</v>
      </c>
      <c r="K2773" s="38" t="s">
        <v>444</v>
      </c>
      <c r="L2773" s="38" t="s">
        <v>444</v>
      </c>
      <c r="M2773" t="s">
        <v>444</v>
      </c>
    </row>
    <row r="2774" spans="1:13" hidden="1" x14ac:dyDescent="0.35">
      <c r="A2774" s="45">
        <v>46053</v>
      </c>
      <c r="B2774" t="s">
        <v>384</v>
      </c>
      <c r="C2774" t="s">
        <v>46</v>
      </c>
      <c r="D2774" t="s">
        <v>58</v>
      </c>
      <c r="E2774" t="s">
        <v>58</v>
      </c>
      <c r="F2774" t="s">
        <v>35</v>
      </c>
      <c r="G2774">
        <v>907</v>
      </c>
      <c r="H2774" t="s">
        <v>71</v>
      </c>
      <c r="I2774" s="38" t="s">
        <v>444</v>
      </c>
      <c r="J2774" s="38" t="s">
        <v>444</v>
      </c>
      <c r="K2774" s="38" t="s">
        <v>444</v>
      </c>
      <c r="L2774" s="38" t="s">
        <v>444</v>
      </c>
      <c r="M2774" s="38" t="s">
        <v>444</v>
      </c>
    </row>
    <row r="2775" spans="1:13" hidden="1" x14ac:dyDescent="0.35">
      <c r="A2775" s="45">
        <v>46053</v>
      </c>
      <c r="B2775" t="s">
        <v>384</v>
      </c>
      <c r="C2775" t="s">
        <v>47</v>
      </c>
      <c r="D2775" t="s">
        <v>58</v>
      </c>
      <c r="E2775" t="s">
        <v>58</v>
      </c>
      <c r="F2775" t="s">
        <v>35</v>
      </c>
      <c r="G2775">
        <v>907</v>
      </c>
      <c r="H2775" t="s">
        <v>71</v>
      </c>
      <c r="I2775" s="38" t="s">
        <v>444</v>
      </c>
      <c r="J2775" s="38" t="s">
        <v>444</v>
      </c>
      <c r="K2775" s="38" t="s">
        <v>444</v>
      </c>
      <c r="L2775" s="38" t="s">
        <v>444</v>
      </c>
      <c r="M2775" t="s">
        <v>444</v>
      </c>
    </row>
    <row r="2776" spans="1:13" hidden="1" x14ac:dyDescent="0.35">
      <c r="A2776" s="45">
        <v>46053</v>
      </c>
      <c r="B2776" t="s">
        <v>384</v>
      </c>
      <c r="C2776" t="s">
        <v>402</v>
      </c>
      <c r="D2776" t="s">
        <v>58</v>
      </c>
      <c r="E2776" t="s">
        <v>58</v>
      </c>
      <c r="F2776" t="s">
        <v>35</v>
      </c>
      <c r="G2776">
        <v>907</v>
      </c>
      <c r="H2776" t="s">
        <v>71</v>
      </c>
      <c r="I2776" t="s">
        <v>444</v>
      </c>
      <c r="J2776" t="s">
        <v>444</v>
      </c>
      <c r="K2776" t="s">
        <v>444</v>
      </c>
      <c r="L2776" t="s">
        <v>444</v>
      </c>
      <c r="M2776" t="s">
        <v>444</v>
      </c>
    </row>
    <row r="2777" spans="1:13" hidden="1" x14ac:dyDescent="0.35">
      <c r="A2777" s="45">
        <v>46053</v>
      </c>
      <c r="B2777" t="s">
        <v>384</v>
      </c>
      <c r="C2777" t="s">
        <v>26</v>
      </c>
      <c r="D2777" t="s">
        <v>58</v>
      </c>
      <c r="E2777" t="s">
        <v>58</v>
      </c>
      <c r="F2777" t="s">
        <v>35</v>
      </c>
      <c r="G2777">
        <v>907</v>
      </c>
      <c r="H2777" t="s">
        <v>71</v>
      </c>
      <c r="I2777" t="s">
        <v>444</v>
      </c>
      <c r="J2777" t="s">
        <v>444</v>
      </c>
      <c r="K2777" t="s">
        <v>444</v>
      </c>
      <c r="L2777" t="s">
        <v>444</v>
      </c>
      <c r="M2777" t="s">
        <v>444</v>
      </c>
    </row>
    <row r="2778" spans="1:13" hidden="1" x14ac:dyDescent="0.35">
      <c r="A2778" s="45">
        <v>46053</v>
      </c>
      <c r="B2778" t="s">
        <v>384</v>
      </c>
      <c r="C2778" t="s">
        <v>42</v>
      </c>
      <c r="D2778" t="s">
        <v>58</v>
      </c>
      <c r="E2778" t="s">
        <v>58</v>
      </c>
      <c r="F2778" t="s">
        <v>35</v>
      </c>
      <c r="G2778">
        <v>907</v>
      </c>
      <c r="H2778" t="s">
        <v>71</v>
      </c>
      <c r="I2778" t="s">
        <v>444</v>
      </c>
      <c r="J2778" t="s">
        <v>444</v>
      </c>
      <c r="K2778" t="s">
        <v>444</v>
      </c>
      <c r="L2778" t="s">
        <v>444</v>
      </c>
      <c r="M2778" t="s">
        <v>444</v>
      </c>
    </row>
    <row r="2779" spans="1:13" hidden="1" x14ac:dyDescent="0.35">
      <c r="A2779" s="45">
        <v>46053</v>
      </c>
      <c r="B2779" t="s">
        <v>384</v>
      </c>
      <c r="C2779" t="s">
        <v>18</v>
      </c>
      <c r="D2779" t="s">
        <v>58</v>
      </c>
      <c r="E2779" t="s">
        <v>58</v>
      </c>
      <c r="F2779" t="s">
        <v>35</v>
      </c>
      <c r="G2779">
        <v>907</v>
      </c>
      <c r="H2779" t="s">
        <v>71</v>
      </c>
      <c r="I2779" t="s">
        <v>444</v>
      </c>
      <c r="J2779" t="s">
        <v>444</v>
      </c>
      <c r="K2779" t="s">
        <v>444</v>
      </c>
      <c r="L2779" t="s">
        <v>444</v>
      </c>
      <c r="M2779" t="s">
        <v>444</v>
      </c>
    </row>
    <row r="2780" spans="1:13" hidden="1" x14ac:dyDescent="0.35">
      <c r="A2780" s="45">
        <v>46053</v>
      </c>
      <c r="B2780" t="s">
        <v>384</v>
      </c>
      <c r="C2780" t="s">
        <v>48</v>
      </c>
      <c r="D2780" t="s">
        <v>58</v>
      </c>
      <c r="E2780" t="s">
        <v>58</v>
      </c>
      <c r="F2780" t="s">
        <v>35</v>
      </c>
      <c r="G2780">
        <v>907</v>
      </c>
      <c r="H2780" t="s">
        <v>71</v>
      </c>
      <c r="I2780" t="s">
        <v>444</v>
      </c>
      <c r="J2780" t="s">
        <v>444</v>
      </c>
      <c r="K2780" t="s">
        <v>444</v>
      </c>
      <c r="L2780" t="s">
        <v>444</v>
      </c>
      <c r="M2780" t="s">
        <v>444</v>
      </c>
    </row>
    <row r="2781" spans="1:13" hidden="1" x14ac:dyDescent="0.35">
      <c r="A2781" s="45">
        <v>46053</v>
      </c>
      <c r="B2781" t="s">
        <v>384</v>
      </c>
      <c r="C2781" t="s">
        <v>46</v>
      </c>
      <c r="D2781" t="s">
        <v>58</v>
      </c>
      <c r="E2781" t="s">
        <v>58</v>
      </c>
      <c r="F2781" t="s">
        <v>35</v>
      </c>
      <c r="G2781">
        <v>908</v>
      </c>
      <c r="H2781" t="s">
        <v>26</v>
      </c>
      <c r="I2781" t="s">
        <v>444</v>
      </c>
      <c r="J2781" t="s">
        <v>444</v>
      </c>
      <c r="K2781" t="s">
        <v>444</v>
      </c>
      <c r="L2781" t="s">
        <v>444</v>
      </c>
      <c r="M2781" t="s">
        <v>444</v>
      </c>
    </row>
    <row r="2782" spans="1:13" hidden="1" x14ac:dyDescent="0.35">
      <c r="A2782" s="45">
        <v>46053</v>
      </c>
      <c r="B2782" t="s">
        <v>384</v>
      </c>
      <c r="C2782" t="s">
        <v>47</v>
      </c>
      <c r="D2782" t="s">
        <v>58</v>
      </c>
      <c r="E2782" t="s">
        <v>58</v>
      </c>
      <c r="F2782" t="s">
        <v>35</v>
      </c>
      <c r="G2782">
        <v>908</v>
      </c>
      <c r="H2782" t="s">
        <v>26</v>
      </c>
      <c r="I2782" t="s">
        <v>444</v>
      </c>
      <c r="J2782" t="s">
        <v>444</v>
      </c>
      <c r="K2782" t="s">
        <v>444</v>
      </c>
      <c r="L2782" t="s">
        <v>444</v>
      </c>
      <c r="M2782" t="s">
        <v>444</v>
      </c>
    </row>
    <row r="2783" spans="1:13" hidden="1" x14ac:dyDescent="0.35">
      <c r="A2783" s="45">
        <v>46053</v>
      </c>
      <c r="B2783" t="s">
        <v>384</v>
      </c>
      <c r="C2783" t="s">
        <v>402</v>
      </c>
      <c r="D2783" t="s">
        <v>58</v>
      </c>
      <c r="E2783" t="s">
        <v>58</v>
      </c>
      <c r="F2783" t="s">
        <v>35</v>
      </c>
      <c r="G2783">
        <v>908</v>
      </c>
      <c r="H2783" t="s">
        <v>26</v>
      </c>
      <c r="I2783" t="s">
        <v>444</v>
      </c>
      <c r="J2783" t="s">
        <v>444</v>
      </c>
      <c r="K2783" t="s">
        <v>444</v>
      </c>
      <c r="L2783" t="s">
        <v>444</v>
      </c>
      <c r="M2783" t="s">
        <v>444</v>
      </c>
    </row>
    <row r="2784" spans="1:13" hidden="1" x14ac:dyDescent="0.35">
      <c r="A2784" s="45">
        <v>46053</v>
      </c>
      <c r="B2784" t="s">
        <v>384</v>
      </c>
      <c r="C2784" t="s">
        <v>26</v>
      </c>
      <c r="D2784" t="s">
        <v>58</v>
      </c>
      <c r="E2784" t="s">
        <v>58</v>
      </c>
      <c r="F2784" t="s">
        <v>35</v>
      </c>
      <c r="G2784">
        <v>908</v>
      </c>
      <c r="H2784" t="s">
        <v>26</v>
      </c>
      <c r="I2784" t="s">
        <v>444</v>
      </c>
      <c r="J2784" t="s">
        <v>444</v>
      </c>
      <c r="K2784" t="s">
        <v>444</v>
      </c>
      <c r="L2784" t="s">
        <v>444</v>
      </c>
      <c r="M2784" t="s">
        <v>444</v>
      </c>
    </row>
    <row r="2785" spans="1:13" hidden="1" x14ac:dyDescent="0.35">
      <c r="A2785" s="45">
        <v>46053</v>
      </c>
      <c r="B2785" t="s">
        <v>384</v>
      </c>
      <c r="C2785" t="s">
        <v>42</v>
      </c>
      <c r="D2785" t="s">
        <v>58</v>
      </c>
      <c r="E2785" t="s">
        <v>58</v>
      </c>
      <c r="F2785" t="s">
        <v>35</v>
      </c>
      <c r="G2785">
        <v>908</v>
      </c>
      <c r="H2785" t="s">
        <v>26</v>
      </c>
      <c r="I2785" t="s">
        <v>444</v>
      </c>
      <c r="J2785" t="s">
        <v>444</v>
      </c>
      <c r="K2785" t="s">
        <v>444</v>
      </c>
      <c r="L2785" t="s">
        <v>444</v>
      </c>
      <c r="M2785" t="s">
        <v>444</v>
      </c>
    </row>
    <row r="2786" spans="1:13" hidden="1" x14ac:dyDescent="0.35">
      <c r="A2786" s="45">
        <v>46053</v>
      </c>
      <c r="B2786" t="s">
        <v>384</v>
      </c>
      <c r="C2786" t="s">
        <v>18</v>
      </c>
      <c r="D2786" t="s">
        <v>58</v>
      </c>
      <c r="E2786" t="s">
        <v>58</v>
      </c>
      <c r="F2786" t="s">
        <v>35</v>
      </c>
      <c r="G2786">
        <v>908</v>
      </c>
      <c r="H2786" t="s">
        <v>26</v>
      </c>
      <c r="I2786" t="s">
        <v>444</v>
      </c>
      <c r="J2786" t="s">
        <v>444</v>
      </c>
      <c r="K2786" t="s">
        <v>444</v>
      </c>
      <c r="L2786" t="s">
        <v>444</v>
      </c>
      <c r="M2786" t="s">
        <v>444</v>
      </c>
    </row>
    <row r="2787" spans="1:13" hidden="1" x14ac:dyDescent="0.35">
      <c r="A2787" s="45">
        <v>46053</v>
      </c>
      <c r="B2787" t="s">
        <v>384</v>
      </c>
      <c r="C2787" t="s">
        <v>48</v>
      </c>
      <c r="D2787" t="s">
        <v>58</v>
      </c>
      <c r="E2787" t="s">
        <v>58</v>
      </c>
      <c r="F2787" t="s">
        <v>35</v>
      </c>
      <c r="G2787">
        <v>908</v>
      </c>
      <c r="H2787" t="s">
        <v>26</v>
      </c>
      <c r="I2787" t="s">
        <v>444</v>
      </c>
      <c r="J2787" t="s">
        <v>444</v>
      </c>
      <c r="K2787" t="s">
        <v>444</v>
      </c>
      <c r="L2787" t="s">
        <v>444</v>
      </c>
      <c r="M2787" t="s">
        <v>444</v>
      </c>
    </row>
    <row r="2788" spans="1:13" hidden="1" x14ac:dyDescent="0.35">
      <c r="A2788" s="45">
        <v>46053</v>
      </c>
      <c r="B2788" t="s">
        <v>384</v>
      </c>
      <c r="C2788" t="s">
        <v>46</v>
      </c>
      <c r="D2788" t="s">
        <v>58</v>
      </c>
      <c r="E2788" t="s">
        <v>58</v>
      </c>
      <c r="F2788" t="s">
        <v>35</v>
      </c>
      <c r="G2788">
        <v>999</v>
      </c>
      <c r="H2788" t="s">
        <v>27</v>
      </c>
      <c r="I2788" t="s">
        <v>498</v>
      </c>
      <c r="J2788" t="s">
        <v>499</v>
      </c>
      <c r="K2788" t="s">
        <v>500</v>
      </c>
      <c r="L2788" t="s">
        <v>501</v>
      </c>
      <c r="M2788" t="s">
        <v>502</v>
      </c>
    </row>
    <row r="2789" spans="1:13" hidden="1" x14ac:dyDescent="0.35">
      <c r="A2789" s="45">
        <v>46053</v>
      </c>
      <c r="B2789" t="s">
        <v>384</v>
      </c>
      <c r="C2789" t="s">
        <v>47</v>
      </c>
      <c r="D2789" t="s">
        <v>58</v>
      </c>
      <c r="E2789" t="s">
        <v>58</v>
      </c>
      <c r="F2789" t="s">
        <v>35</v>
      </c>
      <c r="G2789">
        <v>999</v>
      </c>
      <c r="H2789" t="s">
        <v>27</v>
      </c>
      <c r="I2789" t="s">
        <v>503</v>
      </c>
      <c r="J2789" t="s">
        <v>504</v>
      </c>
      <c r="K2789" t="s">
        <v>422</v>
      </c>
      <c r="L2789" t="s">
        <v>505</v>
      </c>
      <c r="M2789" t="s">
        <v>422</v>
      </c>
    </row>
    <row r="2790" spans="1:13" hidden="1" x14ac:dyDescent="0.35">
      <c r="A2790" s="45">
        <v>46053</v>
      </c>
      <c r="B2790" t="s">
        <v>384</v>
      </c>
      <c r="C2790" t="s">
        <v>402</v>
      </c>
      <c r="D2790" t="s">
        <v>58</v>
      </c>
      <c r="E2790" t="s">
        <v>58</v>
      </c>
      <c r="F2790" t="s">
        <v>35</v>
      </c>
      <c r="G2790">
        <v>999</v>
      </c>
      <c r="H2790" t="s">
        <v>27</v>
      </c>
      <c r="I2790" t="s">
        <v>506</v>
      </c>
      <c r="J2790" t="s">
        <v>507</v>
      </c>
      <c r="K2790" t="s">
        <v>422</v>
      </c>
      <c r="L2790" t="s">
        <v>508</v>
      </c>
      <c r="M2790" t="s">
        <v>444</v>
      </c>
    </row>
    <row r="2791" spans="1:13" hidden="1" x14ac:dyDescent="0.35">
      <c r="A2791" s="45">
        <v>46053</v>
      </c>
      <c r="B2791" t="s">
        <v>384</v>
      </c>
      <c r="C2791" t="s">
        <v>26</v>
      </c>
      <c r="D2791" t="s">
        <v>58</v>
      </c>
      <c r="E2791" t="s">
        <v>58</v>
      </c>
      <c r="F2791" t="s">
        <v>35</v>
      </c>
      <c r="G2791">
        <v>999</v>
      </c>
      <c r="H2791" t="s">
        <v>27</v>
      </c>
      <c r="I2791" t="s">
        <v>469</v>
      </c>
      <c r="J2791" t="s">
        <v>473</v>
      </c>
      <c r="K2791" t="s">
        <v>422</v>
      </c>
      <c r="L2791" t="s">
        <v>422</v>
      </c>
      <c r="M2791" t="s">
        <v>422</v>
      </c>
    </row>
    <row r="2792" spans="1:13" hidden="1" x14ac:dyDescent="0.35">
      <c r="A2792" s="45">
        <v>46053</v>
      </c>
      <c r="B2792" t="s">
        <v>384</v>
      </c>
      <c r="C2792" t="s">
        <v>42</v>
      </c>
      <c r="D2792" t="s">
        <v>58</v>
      </c>
      <c r="E2792" t="s">
        <v>58</v>
      </c>
      <c r="F2792" t="s">
        <v>35</v>
      </c>
      <c r="G2792">
        <v>999</v>
      </c>
      <c r="H2792" t="s">
        <v>27</v>
      </c>
      <c r="I2792" t="s">
        <v>509</v>
      </c>
      <c r="J2792" t="s">
        <v>510</v>
      </c>
      <c r="K2792" t="s">
        <v>511</v>
      </c>
      <c r="L2792" t="s">
        <v>512</v>
      </c>
      <c r="M2792" t="s">
        <v>422</v>
      </c>
    </row>
    <row r="2793" spans="1:13" hidden="1" x14ac:dyDescent="0.35">
      <c r="A2793" s="45">
        <v>46053</v>
      </c>
      <c r="B2793" t="s">
        <v>384</v>
      </c>
      <c r="C2793" t="s">
        <v>18</v>
      </c>
      <c r="D2793" t="s">
        <v>58</v>
      </c>
      <c r="E2793" t="s">
        <v>58</v>
      </c>
      <c r="F2793" t="s">
        <v>35</v>
      </c>
      <c r="G2793">
        <v>999</v>
      </c>
      <c r="H2793" t="s">
        <v>27</v>
      </c>
      <c r="I2793" t="s">
        <v>513</v>
      </c>
      <c r="J2793" t="s">
        <v>514</v>
      </c>
      <c r="K2793" t="s">
        <v>515</v>
      </c>
      <c r="L2793" t="s">
        <v>516</v>
      </c>
      <c r="M2793" t="s">
        <v>517</v>
      </c>
    </row>
    <row r="2794" spans="1:13" hidden="1" x14ac:dyDescent="0.35">
      <c r="A2794" s="45">
        <v>46053</v>
      </c>
      <c r="B2794" t="s">
        <v>384</v>
      </c>
      <c r="C2794" t="s">
        <v>48</v>
      </c>
      <c r="D2794" t="s">
        <v>58</v>
      </c>
      <c r="E2794" t="s">
        <v>58</v>
      </c>
      <c r="F2794" t="s">
        <v>35</v>
      </c>
      <c r="G2794">
        <v>999</v>
      </c>
      <c r="H2794" t="s">
        <v>27</v>
      </c>
      <c r="I2794" t="s">
        <v>518</v>
      </c>
      <c r="J2794" t="s">
        <v>519</v>
      </c>
      <c r="K2794" t="s">
        <v>508</v>
      </c>
      <c r="L2794" t="s">
        <v>520</v>
      </c>
      <c r="M2794" t="s">
        <v>422</v>
      </c>
    </row>
    <row r="2795" spans="1:13" hidden="1" x14ac:dyDescent="0.35">
      <c r="A2795" s="45">
        <v>46053</v>
      </c>
      <c r="B2795" t="s">
        <v>384</v>
      </c>
      <c r="C2795" t="s">
        <v>46</v>
      </c>
      <c r="D2795" t="s">
        <v>58</v>
      </c>
      <c r="E2795" t="s">
        <v>58</v>
      </c>
      <c r="F2795" t="s">
        <v>29</v>
      </c>
      <c r="G2795">
        <v>901</v>
      </c>
      <c r="H2795" t="s">
        <v>386</v>
      </c>
      <c r="I2795" t="s">
        <v>1029</v>
      </c>
      <c r="J2795" t="s">
        <v>929</v>
      </c>
      <c r="K2795" t="s">
        <v>1511</v>
      </c>
      <c r="L2795" t="s">
        <v>1559</v>
      </c>
      <c r="M2795" t="s">
        <v>1179</v>
      </c>
    </row>
    <row r="2796" spans="1:13" hidden="1" x14ac:dyDescent="0.35">
      <c r="A2796" s="45">
        <v>46053</v>
      </c>
      <c r="B2796" t="s">
        <v>384</v>
      </c>
      <c r="C2796" t="s">
        <v>47</v>
      </c>
      <c r="D2796" t="s">
        <v>58</v>
      </c>
      <c r="E2796" t="s">
        <v>58</v>
      </c>
      <c r="F2796" t="s">
        <v>29</v>
      </c>
      <c r="G2796">
        <v>901</v>
      </c>
      <c r="H2796" t="s">
        <v>386</v>
      </c>
      <c r="I2796" t="s">
        <v>1238</v>
      </c>
      <c r="J2796" t="s">
        <v>1234</v>
      </c>
      <c r="K2796" t="s">
        <v>422</v>
      </c>
      <c r="L2796" t="s">
        <v>1573</v>
      </c>
      <c r="M2796" t="s">
        <v>444</v>
      </c>
    </row>
    <row r="2797" spans="1:13" hidden="1" x14ac:dyDescent="0.35">
      <c r="A2797" s="45">
        <v>46053</v>
      </c>
      <c r="B2797" t="s">
        <v>384</v>
      </c>
      <c r="C2797" t="s">
        <v>402</v>
      </c>
      <c r="D2797" t="s">
        <v>58</v>
      </c>
      <c r="E2797" t="s">
        <v>58</v>
      </c>
      <c r="F2797" t="s">
        <v>29</v>
      </c>
      <c r="G2797">
        <v>901</v>
      </c>
      <c r="H2797" t="s">
        <v>386</v>
      </c>
      <c r="I2797" t="s">
        <v>1315</v>
      </c>
      <c r="J2797" t="s">
        <v>422</v>
      </c>
      <c r="K2797" t="s">
        <v>422</v>
      </c>
      <c r="L2797" t="s">
        <v>422</v>
      </c>
      <c r="M2797" t="s">
        <v>444</v>
      </c>
    </row>
    <row r="2798" spans="1:13" hidden="1" x14ac:dyDescent="0.35">
      <c r="A2798" s="45">
        <v>46053</v>
      </c>
      <c r="B2798" t="s">
        <v>384</v>
      </c>
      <c r="C2798" t="s">
        <v>26</v>
      </c>
      <c r="D2798" t="s">
        <v>58</v>
      </c>
      <c r="E2798" t="s">
        <v>58</v>
      </c>
      <c r="F2798" t="s">
        <v>29</v>
      </c>
      <c r="G2798">
        <v>901</v>
      </c>
      <c r="H2798" t="s">
        <v>386</v>
      </c>
      <c r="I2798" t="s">
        <v>946</v>
      </c>
      <c r="J2798" t="s">
        <v>422</v>
      </c>
      <c r="K2798" t="s">
        <v>444</v>
      </c>
      <c r="L2798" t="s">
        <v>422</v>
      </c>
      <c r="M2798" t="s">
        <v>422</v>
      </c>
    </row>
    <row r="2799" spans="1:13" hidden="1" x14ac:dyDescent="0.35">
      <c r="A2799" s="45">
        <v>46053</v>
      </c>
      <c r="B2799" t="s">
        <v>384</v>
      </c>
      <c r="C2799" t="s">
        <v>42</v>
      </c>
      <c r="D2799" t="s">
        <v>58</v>
      </c>
      <c r="E2799" t="s">
        <v>58</v>
      </c>
      <c r="F2799" t="s">
        <v>29</v>
      </c>
      <c r="G2799">
        <v>901</v>
      </c>
      <c r="H2799" t="s">
        <v>386</v>
      </c>
      <c r="I2799" t="s">
        <v>1239</v>
      </c>
      <c r="J2799" t="s">
        <v>768</v>
      </c>
      <c r="K2799" t="s">
        <v>869</v>
      </c>
      <c r="L2799" t="s">
        <v>1574</v>
      </c>
      <c r="M2799" t="s">
        <v>422</v>
      </c>
    </row>
    <row r="2800" spans="1:13" hidden="1" x14ac:dyDescent="0.35">
      <c r="A2800" s="45">
        <v>46053</v>
      </c>
      <c r="B2800" t="s">
        <v>384</v>
      </c>
      <c r="C2800" t="s">
        <v>18</v>
      </c>
      <c r="D2800" t="s">
        <v>58</v>
      </c>
      <c r="E2800" t="s">
        <v>58</v>
      </c>
      <c r="F2800" t="s">
        <v>29</v>
      </c>
      <c r="G2800">
        <v>901</v>
      </c>
      <c r="H2800" t="s">
        <v>386</v>
      </c>
      <c r="I2800" t="s">
        <v>837</v>
      </c>
      <c r="J2800" t="s">
        <v>1320</v>
      </c>
      <c r="K2800" t="s">
        <v>1536</v>
      </c>
      <c r="L2800" t="s">
        <v>1120</v>
      </c>
      <c r="M2800" t="s">
        <v>1467</v>
      </c>
    </row>
    <row r="2801" spans="1:13" hidden="1" x14ac:dyDescent="0.35">
      <c r="A2801" s="45">
        <v>46053</v>
      </c>
      <c r="B2801" t="s">
        <v>384</v>
      </c>
      <c r="C2801" t="s">
        <v>48</v>
      </c>
      <c r="D2801" t="s">
        <v>58</v>
      </c>
      <c r="E2801" t="s">
        <v>58</v>
      </c>
      <c r="F2801" t="s">
        <v>29</v>
      </c>
      <c r="G2801">
        <v>901</v>
      </c>
      <c r="H2801" t="s">
        <v>386</v>
      </c>
      <c r="I2801" t="s">
        <v>1127</v>
      </c>
      <c r="J2801" t="s">
        <v>1299</v>
      </c>
      <c r="K2801" t="s">
        <v>422</v>
      </c>
      <c r="L2801" t="s">
        <v>1547</v>
      </c>
      <c r="M2801" t="s">
        <v>422</v>
      </c>
    </row>
    <row r="2802" spans="1:13" hidden="1" x14ac:dyDescent="0.35">
      <c r="A2802" s="45">
        <v>46053</v>
      </c>
      <c r="B2802" t="s">
        <v>384</v>
      </c>
      <c r="C2802" t="s">
        <v>46</v>
      </c>
      <c r="D2802" t="s">
        <v>58</v>
      </c>
      <c r="E2802" t="s">
        <v>58</v>
      </c>
      <c r="F2802" t="s">
        <v>29</v>
      </c>
      <c r="G2802">
        <v>902</v>
      </c>
      <c r="H2802" t="s">
        <v>387</v>
      </c>
      <c r="I2802" t="s">
        <v>943</v>
      </c>
      <c r="J2802" t="s">
        <v>1575</v>
      </c>
      <c r="K2802" t="s">
        <v>1134</v>
      </c>
      <c r="L2802" t="s">
        <v>1133</v>
      </c>
      <c r="M2802" t="s">
        <v>625</v>
      </c>
    </row>
    <row r="2803" spans="1:13" hidden="1" x14ac:dyDescent="0.35">
      <c r="A2803" s="45">
        <v>46053</v>
      </c>
      <c r="B2803" t="s">
        <v>384</v>
      </c>
      <c r="C2803" t="s">
        <v>47</v>
      </c>
      <c r="D2803" t="s">
        <v>58</v>
      </c>
      <c r="E2803" t="s">
        <v>58</v>
      </c>
      <c r="F2803" t="s">
        <v>29</v>
      </c>
      <c r="G2803">
        <v>902</v>
      </c>
      <c r="H2803" t="s">
        <v>387</v>
      </c>
      <c r="I2803" t="s">
        <v>1391</v>
      </c>
      <c r="J2803" t="s">
        <v>749</v>
      </c>
      <c r="K2803" t="s">
        <v>422</v>
      </c>
      <c r="L2803" t="s">
        <v>1576</v>
      </c>
      <c r="M2803" t="s">
        <v>444</v>
      </c>
    </row>
    <row r="2804" spans="1:13" hidden="1" x14ac:dyDescent="0.35">
      <c r="A2804" s="45">
        <v>46053</v>
      </c>
      <c r="B2804" t="s">
        <v>384</v>
      </c>
      <c r="C2804" t="s">
        <v>402</v>
      </c>
      <c r="D2804" t="s">
        <v>58</v>
      </c>
      <c r="E2804" t="s">
        <v>58</v>
      </c>
      <c r="F2804" t="s">
        <v>29</v>
      </c>
      <c r="G2804">
        <v>902</v>
      </c>
      <c r="H2804" t="s">
        <v>387</v>
      </c>
      <c r="I2804" t="s">
        <v>1444</v>
      </c>
      <c r="J2804" t="s">
        <v>422</v>
      </c>
      <c r="K2804" t="s">
        <v>444</v>
      </c>
      <c r="L2804" t="s">
        <v>422</v>
      </c>
      <c r="M2804" t="s">
        <v>444</v>
      </c>
    </row>
    <row r="2805" spans="1:13" hidden="1" x14ac:dyDescent="0.35">
      <c r="A2805" s="45">
        <v>46053</v>
      </c>
      <c r="B2805" t="s">
        <v>384</v>
      </c>
      <c r="C2805" t="s">
        <v>26</v>
      </c>
      <c r="D2805" t="s">
        <v>58</v>
      </c>
      <c r="E2805" t="s">
        <v>58</v>
      </c>
      <c r="F2805" t="s">
        <v>29</v>
      </c>
      <c r="G2805">
        <v>902</v>
      </c>
      <c r="H2805" t="s">
        <v>387</v>
      </c>
      <c r="I2805" t="s">
        <v>1023</v>
      </c>
      <c r="J2805" t="s">
        <v>422</v>
      </c>
      <c r="K2805" t="s">
        <v>422</v>
      </c>
      <c r="L2805" t="s">
        <v>444</v>
      </c>
      <c r="M2805" t="s">
        <v>444</v>
      </c>
    </row>
    <row r="2806" spans="1:13" hidden="1" x14ac:dyDescent="0.35">
      <c r="A2806" s="45">
        <v>46053</v>
      </c>
      <c r="B2806" t="s">
        <v>384</v>
      </c>
      <c r="C2806" t="s">
        <v>42</v>
      </c>
      <c r="D2806" t="s">
        <v>58</v>
      </c>
      <c r="E2806" t="s">
        <v>58</v>
      </c>
      <c r="F2806" t="s">
        <v>29</v>
      </c>
      <c r="G2806">
        <v>902</v>
      </c>
      <c r="H2806" t="s">
        <v>387</v>
      </c>
      <c r="I2806" t="s">
        <v>1230</v>
      </c>
      <c r="J2806" t="s">
        <v>423</v>
      </c>
      <c r="K2806" t="s">
        <v>1013</v>
      </c>
      <c r="L2806" t="s">
        <v>1544</v>
      </c>
      <c r="M2806" t="s">
        <v>422</v>
      </c>
    </row>
    <row r="2807" spans="1:13" hidden="1" x14ac:dyDescent="0.35">
      <c r="A2807" s="45">
        <v>46053</v>
      </c>
      <c r="B2807" t="s">
        <v>384</v>
      </c>
      <c r="C2807" t="s">
        <v>18</v>
      </c>
      <c r="D2807" t="s">
        <v>58</v>
      </c>
      <c r="E2807" t="s">
        <v>58</v>
      </c>
      <c r="F2807" t="s">
        <v>29</v>
      </c>
      <c r="G2807">
        <v>902</v>
      </c>
      <c r="H2807" t="s">
        <v>387</v>
      </c>
      <c r="I2807" t="s">
        <v>1028</v>
      </c>
      <c r="J2807" t="s">
        <v>1553</v>
      </c>
      <c r="K2807" t="s">
        <v>883</v>
      </c>
      <c r="L2807" t="s">
        <v>1227</v>
      </c>
      <c r="M2807" t="s">
        <v>1577</v>
      </c>
    </row>
    <row r="2808" spans="1:13" hidden="1" x14ac:dyDescent="0.35">
      <c r="A2808" s="45">
        <v>46053</v>
      </c>
      <c r="B2808" t="s">
        <v>384</v>
      </c>
      <c r="C2808" t="s">
        <v>48</v>
      </c>
      <c r="D2808" t="s">
        <v>58</v>
      </c>
      <c r="E2808" t="s">
        <v>58</v>
      </c>
      <c r="F2808" t="s">
        <v>29</v>
      </c>
      <c r="G2808">
        <v>902</v>
      </c>
      <c r="H2808" t="s">
        <v>387</v>
      </c>
      <c r="I2808" t="s">
        <v>1578</v>
      </c>
      <c r="J2808" t="s">
        <v>767</v>
      </c>
      <c r="K2808" t="s">
        <v>422</v>
      </c>
      <c r="L2808" t="s">
        <v>1246</v>
      </c>
      <c r="M2808" t="s">
        <v>422</v>
      </c>
    </row>
    <row r="2809" spans="1:13" hidden="1" x14ac:dyDescent="0.35">
      <c r="A2809" s="45">
        <v>46053</v>
      </c>
      <c r="B2809" t="s">
        <v>384</v>
      </c>
      <c r="C2809" t="s">
        <v>46</v>
      </c>
      <c r="D2809" t="s">
        <v>58</v>
      </c>
      <c r="E2809" t="s">
        <v>58</v>
      </c>
      <c r="F2809" t="s">
        <v>29</v>
      </c>
      <c r="G2809">
        <v>903</v>
      </c>
      <c r="H2809" t="s">
        <v>388</v>
      </c>
      <c r="I2809" t="s">
        <v>444</v>
      </c>
      <c r="J2809" t="s">
        <v>444</v>
      </c>
      <c r="K2809" t="s">
        <v>444</v>
      </c>
      <c r="L2809" t="s">
        <v>444</v>
      </c>
      <c r="M2809" t="s">
        <v>444</v>
      </c>
    </row>
    <row r="2810" spans="1:13" hidden="1" x14ac:dyDescent="0.35">
      <c r="A2810" s="45">
        <v>46053</v>
      </c>
      <c r="B2810" t="s">
        <v>384</v>
      </c>
      <c r="C2810" t="s">
        <v>47</v>
      </c>
      <c r="D2810" t="s">
        <v>58</v>
      </c>
      <c r="E2810" t="s">
        <v>58</v>
      </c>
      <c r="F2810" t="s">
        <v>29</v>
      </c>
      <c r="G2810">
        <v>903</v>
      </c>
      <c r="H2810" t="s">
        <v>388</v>
      </c>
      <c r="I2810" t="s">
        <v>444</v>
      </c>
      <c r="J2810" t="s">
        <v>444</v>
      </c>
      <c r="K2810" t="s">
        <v>444</v>
      </c>
      <c r="L2810" t="s">
        <v>444</v>
      </c>
      <c r="M2810" t="s">
        <v>444</v>
      </c>
    </row>
    <row r="2811" spans="1:13" hidden="1" x14ac:dyDescent="0.35">
      <c r="A2811" s="45">
        <v>46053</v>
      </c>
      <c r="B2811" t="s">
        <v>384</v>
      </c>
      <c r="C2811" t="s">
        <v>402</v>
      </c>
      <c r="D2811" t="s">
        <v>58</v>
      </c>
      <c r="E2811" t="s">
        <v>58</v>
      </c>
      <c r="F2811" t="s">
        <v>29</v>
      </c>
      <c r="G2811">
        <v>903</v>
      </c>
      <c r="H2811" t="s">
        <v>388</v>
      </c>
      <c r="I2811" t="s">
        <v>444</v>
      </c>
      <c r="J2811" t="s">
        <v>444</v>
      </c>
      <c r="K2811" t="s">
        <v>444</v>
      </c>
      <c r="L2811" t="s">
        <v>444</v>
      </c>
      <c r="M2811" t="s">
        <v>444</v>
      </c>
    </row>
    <row r="2812" spans="1:13" hidden="1" x14ac:dyDescent="0.35">
      <c r="A2812" s="45">
        <v>46053</v>
      </c>
      <c r="B2812" t="s">
        <v>384</v>
      </c>
      <c r="C2812" t="s">
        <v>26</v>
      </c>
      <c r="D2812" t="s">
        <v>58</v>
      </c>
      <c r="E2812" t="s">
        <v>58</v>
      </c>
      <c r="F2812" t="s">
        <v>29</v>
      </c>
      <c r="G2812">
        <v>903</v>
      </c>
      <c r="H2812" t="s">
        <v>388</v>
      </c>
      <c r="I2812" t="s">
        <v>444</v>
      </c>
      <c r="J2812" t="s">
        <v>444</v>
      </c>
      <c r="K2812" t="s">
        <v>444</v>
      </c>
      <c r="L2812" t="s">
        <v>444</v>
      </c>
      <c r="M2812" t="s">
        <v>444</v>
      </c>
    </row>
    <row r="2813" spans="1:13" hidden="1" x14ac:dyDescent="0.35">
      <c r="A2813" s="45">
        <v>46053</v>
      </c>
      <c r="B2813" t="s">
        <v>384</v>
      </c>
      <c r="C2813" t="s">
        <v>42</v>
      </c>
      <c r="D2813" t="s">
        <v>58</v>
      </c>
      <c r="E2813" t="s">
        <v>58</v>
      </c>
      <c r="F2813" t="s">
        <v>29</v>
      </c>
      <c r="G2813">
        <v>903</v>
      </c>
      <c r="H2813" t="s">
        <v>388</v>
      </c>
      <c r="I2813" t="s">
        <v>444</v>
      </c>
      <c r="J2813" t="s">
        <v>444</v>
      </c>
      <c r="K2813" t="s">
        <v>444</v>
      </c>
      <c r="L2813" t="s">
        <v>444</v>
      </c>
      <c r="M2813" t="s">
        <v>444</v>
      </c>
    </row>
    <row r="2814" spans="1:13" hidden="1" x14ac:dyDescent="0.35">
      <c r="A2814" s="45">
        <v>46053</v>
      </c>
      <c r="B2814" t="s">
        <v>384</v>
      </c>
      <c r="C2814" t="s">
        <v>18</v>
      </c>
      <c r="D2814" t="s">
        <v>58</v>
      </c>
      <c r="E2814" t="s">
        <v>58</v>
      </c>
      <c r="F2814" t="s">
        <v>29</v>
      </c>
      <c r="G2814">
        <v>903</v>
      </c>
      <c r="H2814" t="s">
        <v>388</v>
      </c>
      <c r="I2814" t="s">
        <v>444</v>
      </c>
      <c r="J2814" t="s">
        <v>444</v>
      </c>
      <c r="K2814" t="s">
        <v>444</v>
      </c>
      <c r="L2814" t="s">
        <v>444</v>
      </c>
      <c r="M2814" t="s">
        <v>444</v>
      </c>
    </row>
    <row r="2815" spans="1:13" hidden="1" x14ac:dyDescent="0.35">
      <c r="A2815" s="45">
        <v>46053</v>
      </c>
      <c r="B2815" t="s">
        <v>384</v>
      </c>
      <c r="C2815" t="s">
        <v>48</v>
      </c>
      <c r="D2815" t="s">
        <v>58</v>
      </c>
      <c r="E2815" t="s">
        <v>58</v>
      </c>
      <c r="F2815" t="s">
        <v>29</v>
      </c>
      <c r="G2815">
        <v>903</v>
      </c>
      <c r="H2815" t="s">
        <v>388</v>
      </c>
      <c r="I2815" t="s">
        <v>444</v>
      </c>
      <c r="J2815" t="s">
        <v>444</v>
      </c>
      <c r="K2815" t="s">
        <v>444</v>
      </c>
      <c r="L2815" t="s">
        <v>444</v>
      </c>
      <c r="M2815" t="s">
        <v>444</v>
      </c>
    </row>
    <row r="2816" spans="1:13" hidden="1" x14ac:dyDescent="0.35">
      <c r="A2816" s="45">
        <v>46053</v>
      </c>
      <c r="B2816" t="s">
        <v>384</v>
      </c>
      <c r="C2816" t="s">
        <v>46</v>
      </c>
      <c r="D2816" t="s">
        <v>58</v>
      </c>
      <c r="E2816" t="s">
        <v>58</v>
      </c>
      <c r="F2816" t="s">
        <v>29</v>
      </c>
      <c r="G2816">
        <v>904</v>
      </c>
      <c r="H2816" t="s">
        <v>389</v>
      </c>
      <c r="I2816" t="s">
        <v>444</v>
      </c>
      <c r="J2816" t="s">
        <v>444</v>
      </c>
      <c r="K2816" t="s">
        <v>444</v>
      </c>
      <c r="L2816" t="s">
        <v>444</v>
      </c>
      <c r="M2816" t="s">
        <v>444</v>
      </c>
    </row>
    <row r="2817" spans="1:13" hidden="1" x14ac:dyDescent="0.35">
      <c r="A2817" s="45">
        <v>46053</v>
      </c>
      <c r="B2817" t="s">
        <v>384</v>
      </c>
      <c r="C2817" t="s">
        <v>47</v>
      </c>
      <c r="D2817" t="s">
        <v>58</v>
      </c>
      <c r="E2817" t="s">
        <v>58</v>
      </c>
      <c r="F2817" t="s">
        <v>29</v>
      </c>
      <c r="G2817">
        <v>904</v>
      </c>
      <c r="H2817" t="s">
        <v>389</v>
      </c>
      <c r="I2817" t="s">
        <v>444</v>
      </c>
      <c r="J2817" t="s">
        <v>444</v>
      </c>
      <c r="K2817" t="s">
        <v>444</v>
      </c>
      <c r="L2817" t="s">
        <v>444</v>
      </c>
      <c r="M2817" t="s">
        <v>444</v>
      </c>
    </row>
    <row r="2818" spans="1:13" hidden="1" x14ac:dyDescent="0.35">
      <c r="A2818" s="45">
        <v>46053</v>
      </c>
      <c r="B2818" t="s">
        <v>384</v>
      </c>
      <c r="C2818" t="s">
        <v>402</v>
      </c>
      <c r="D2818" t="s">
        <v>58</v>
      </c>
      <c r="E2818" t="s">
        <v>58</v>
      </c>
      <c r="F2818" t="s">
        <v>29</v>
      </c>
      <c r="G2818">
        <v>904</v>
      </c>
      <c r="H2818" t="s">
        <v>389</v>
      </c>
      <c r="I2818" t="s">
        <v>444</v>
      </c>
      <c r="J2818" t="s">
        <v>444</v>
      </c>
      <c r="K2818" t="s">
        <v>444</v>
      </c>
      <c r="L2818" t="s">
        <v>444</v>
      </c>
      <c r="M2818" t="s">
        <v>444</v>
      </c>
    </row>
    <row r="2819" spans="1:13" hidden="1" x14ac:dyDescent="0.35">
      <c r="A2819" s="45">
        <v>46053</v>
      </c>
      <c r="B2819" t="s">
        <v>384</v>
      </c>
      <c r="C2819" t="s">
        <v>26</v>
      </c>
      <c r="D2819" t="s">
        <v>58</v>
      </c>
      <c r="E2819" t="s">
        <v>58</v>
      </c>
      <c r="F2819" t="s">
        <v>29</v>
      </c>
      <c r="G2819">
        <v>904</v>
      </c>
      <c r="H2819" t="s">
        <v>389</v>
      </c>
      <c r="I2819" t="s">
        <v>444</v>
      </c>
      <c r="J2819" t="s">
        <v>444</v>
      </c>
      <c r="K2819" t="s">
        <v>444</v>
      </c>
      <c r="L2819" t="s">
        <v>444</v>
      </c>
      <c r="M2819" t="s">
        <v>444</v>
      </c>
    </row>
    <row r="2820" spans="1:13" hidden="1" x14ac:dyDescent="0.35">
      <c r="A2820" s="45">
        <v>46053</v>
      </c>
      <c r="B2820" t="s">
        <v>384</v>
      </c>
      <c r="C2820" t="s">
        <v>42</v>
      </c>
      <c r="D2820" t="s">
        <v>58</v>
      </c>
      <c r="E2820" t="s">
        <v>58</v>
      </c>
      <c r="F2820" t="s">
        <v>29</v>
      </c>
      <c r="G2820">
        <v>904</v>
      </c>
      <c r="H2820" t="s">
        <v>389</v>
      </c>
      <c r="I2820" t="s">
        <v>444</v>
      </c>
      <c r="J2820" t="s">
        <v>444</v>
      </c>
      <c r="K2820" t="s">
        <v>444</v>
      </c>
      <c r="L2820" t="s">
        <v>444</v>
      </c>
      <c r="M2820" t="s">
        <v>444</v>
      </c>
    </row>
    <row r="2821" spans="1:13" hidden="1" x14ac:dyDescent="0.35">
      <c r="A2821" s="45">
        <v>46053</v>
      </c>
      <c r="B2821" t="s">
        <v>384</v>
      </c>
      <c r="C2821" t="s">
        <v>18</v>
      </c>
      <c r="D2821" t="s">
        <v>58</v>
      </c>
      <c r="E2821" t="s">
        <v>58</v>
      </c>
      <c r="F2821" t="s">
        <v>29</v>
      </c>
      <c r="G2821">
        <v>904</v>
      </c>
      <c r="H2821" t="s">
        <v>389</v>
      </c>
      <c r="I2821" t="s">
        <v>444</v>
      </c>
      <c r="J2821" t="s">
        <v>444</v>
      </c>
      <c r="K2821" t="s">
        <v>444</v>
      </c>
      <c r="L2821" t="s">
        <v>444</v>
      </c>
      <c r="M2821" t="s">
        <v>444</v>
      </c>
    </row>
    <row r="2822" spans="1:13" hidden="1" x14ac:dyDescent="0.35">
      <c r="A2822" s="45">
        <v>46053</v>
      </c>
      <c r="B2822" t="s">
        <v>384</v>
      </c>
      <c r="C2822" t="s">
        <v>48</v>
      </c>
      <c r="D2822" t="s">
        <v>58</v>
      </c>
      <c r="E2822" t="s">
        <v>58</v>
      </c>
      <c r="F2822" t="s">
        <v>29</v>
      </c>
      <c r="G2822">
        <v>904</v>
      </c>
      <c r="H2822" t="s">
        <v>389</v>
      </c>
      <c r="I2822" t="s">
        <v>444</v>
      </c>
      <c r="J2822" t="s">
        <v>444</v>
      </c>
      <c r="K2822" t="s">
        <v>444</v>
      </c>
      <c r="L2822" t="s">
        <v>444</v>
      </c>
      <c r="M2822" t="s">
        <v>444</v>
      </c>
    </row>
    <row r="2823" spans="1:13" hidden="1" x14ac:dyDescent="0.35">
      <c r="A2823" s="45">
        <v>46053</v>
      </c>
      <c r="B2823" t="s">
        <v>384</v>
      </c>
      <c r="C2823" t="s">
        <v>46</v>
      </c>
      <c r="D2823" t="s">
        <v>58</v>
      </c>
      <c r="E2823" t="s">
        <v>58</v>
      </c>
      <c r="F2823" t="s">
        <v>29</v>
      </c>
      <c r="G2823">
        <v>905</v>
      </c>
      <c r="H2823" t="s">
        <v>390</v>
      </c>
      <c r="I2823" t="s">
        <v>444</v>
      </c>
      <c r="J2823" t="s">
        <v>444</v>
      </c>
      <c r="K2823" t="s">
        <v>444</v>
      </c>
      <c r="L2823" t="s">
        <v>444</v>
      </c>
      <c r="M2823" t="s">
        <v>444</v>
      </c>
    </row>
    <row r="2824" spans="1:13" hidden="1" x14ac:dyDescent="0.35">
      <c r="A2824" s="45">
        <v>46053</v>
      </c>
      <c r="B2824" t="s">
        <v>384</v>
      </c>
      <c r="C2824" t="s">
        <v>47</v>
      </c>
      <c r="D2824" t="s">
        <v>58</v>
      </c>
      <c r="E2824" t="s">
        <v>58</v>
      </c>
      <c r="F2824" t="s">
        <v>29</v>
      </c>
      <c r="G2824">
        <v>905</v>
      </c>
      <c r="H2824" t="s">
        <v>390</v>
      </c>
      <c r="I2824" t="s">
        <v>444</v>
      </c>
      <c r="J2824" t="s">
        <v>444</v>
      </c>
      <c r="K2824" t="s">
        <v>444</v>
      </c>
      <c r="L2824" t="s">
        <v>444</v>
      </c>
      <c r="M2824" t="s">
        <v>444</v>
      </c>
    </row>
    <row r="2825" spans="1:13" hidden="1" x14ac:dyDescent="0.35">
      <c r="A2825" s="45">
        <v>46053</v>
      </c>
      <c r="B2825" t="s">
        <v>384</v>
      </c>
      <c r="C2825" t="s">
        <v>402</v>
      </c>
      <c r="D2825" t="s">
        <v>58</v>
      </c>
      <c r="E2825" t="s">
        <v>58</v>
      </c>
      <c r="F2825" t="s">
        <v>29</v>
      </c>
      <c r="G2825">
        <v>905</v>
      </c>
      <c r="H2825" t="s">
        <v>390</v>
      </c>
      <c r="I2825" t="s">
        <v>444</v>
      </c>
      <c r="J2825" t="s">
        <v>444</v>
      </c>
      <c r="K2825" t="s">
        <v>444</v>
      </c>
      <c r="L2825" t="s">
        <v>444</v>
      </c>
      <c r="M2825" t="s">
        <v>444</v>
      </c>
    </row>
    <row r="2826" spans="1:13" hidden="1" x14ac:dyDescent="0.35">
      <c r="A2826" s="45">
        <v>46053</v>
      </c>
      <c r="B2826" t="s">
        <v>384</v>
      </c>
      <c r="C2826" t="s">
        <v>26</v>
      </c>
      <c r="D2826" t="s">
        <v>58</v>
      </c>
      <c r="E2826" t="s">
        <v>58</v>
      </c>
      <c r="F2826" t="s">
        <v>29</v>
      </c>
      <c r="G2826">
        <v>905</v>
      </c>
      <c r="H2826" t="s">
        <v>390</v>
      </c>
      <c r="I2826" t="s">
        <v>444</v>
      </c>
      <c r="J2826" t="s">
        <v>444</v>
      </c>
      <c r="K2826" t="s">
        <v>444</v>
      </c>
      <c r="L2826" t="s">
        <v>444</v>
      </c>
      <c r="M2826" t="s">
        <v>444</v>
      </c>
    </row>
    <row r="2827" spans="1:13" hidden="1" x14ac:dyDescent="0.35">
      <c r="A2827" s="45">
        <v>46053</v>
      </c>
      <c r="B2827" t="s">
        <v>384</v>
      </c>
      <c r="C2827" t="s">
        <v>42</v>
      </c>
      <c r="D2827" t="s">
        <v>58</v>
      </c>
      <c r="E2827" t="s">
        <v>58</v>
      </c>
      <c r="F2827" t="s">
        <v>29</v>
      </c>
      <c r="G2827">
        <v>905</v>
      </c>
      <c r="H2827" t="s">
        <v>390</v>
      </c>
      <c r="I2827" t="s">
        <v>444</v>
      </c>
      <c r="J2827" t="s">
        <v>444</v>
      </c>
      <c r="K2827" t="s">
        <v>444</v>
      </c>
      <c r="L2827" t="s">
        <v>444</v>
      </c>
      <c r="M2827" t="s">
        <v>444</v>
      </c>
    </row>
    <row r="2828" spans="1:13" hidden="1" x14ac:dyDescent="0.35">
      <c r="A2828" s="45">
        <v>46053</v>
      </c>
      <c r="B2828" t="s">
        <v>384</v>
      </c>
      <c r="C2828" t="s">
        <v>18</v>
      </c>
      <c r="D2828" t="s">
        <v>58</v>
      </c>
      <c r="E2828" t="s">
        <v>58</v>
      </c>
      <c r="F2828" t="s">
        <v>29</v>
      </c>
      <c r="G2828">
        <v>905</v>
      </c>
      <c r="H2828" t="s">
        <v>390</v>
      </c>
      <c r="I2828" t="s">
        <v>444</v>
      </c>
      <c r="J2828" t="s">
        <v>444</v>
      </c>
      <c r="K2828" t="s">
        <v>444</v>
      </c>
      <c r="L2828" t="s">
        <v>444</v>
      </c>
      <c r="M2828" t="s">
        <v>444</v>
      </c>
    </row>
    <row r="2829" spans="1:13" hidden="1" x14ac:dyDescent="0.35">
      <c r="A2829" s="45">
        <v>46053</v>
      </c>
      <c r="B2829" t="s">
        <v>384</v>
      </c>
      <c r="C2829" t="s">
        <v>48</v>
      </c>
      <c r="D2829" t="s">
        <v>58</v>
      </c>
      <c r="E2829" t="s">
        <v>58</v>
      </c>
      <c r="F2829" t="s">
        <v>29</v>
      </c>
      <c r="G2829">
        <v>905</v>
      </c>
      <c r="H2829" t="s">
        <v>390</v>
      </c>
      <c r="I2829" t="s">
        <v>444</v>
      </c>
      <c r="J2829" t="s">
        <v>444</v>
      </c>
      <c r="K2829" t="s">
        <v>444</v>
      </c>
      <c r="L2829" t="s">
        <v>444</v>
      </c>
      <c r="M2829" t="s">
        <v>444</v>
      </c>
    </row>
    <row r="2830" spans="1:13" hidden="1" x14ac:dyDescent="0.35">
      <c r="A2830" s="45">
        <v>46053</v>
      </c>
      <c r="B2830" t="s">
        <v>384</v>
      </c>
      <c r="C2830" t="s">
        <v>46</v>
      </c>
      <c r="D2830" t="s">
        <v>58</v>
      </c>
      <c r="E2830" t="s">
        <v>58</v>
      </c>
      <c r="F2830" t="s">
        <v>29</v>
      </c>
      <c r="G2830">
        <v>906</v>
      </c>
      <c r="H2830" t="s">
        <v>391</v>
      </c>
      <c r="I2830" t="s">
        <v>444</v>
      </c>
      <c r="J2830" t="s">
        <v>444</v>
      </c>
      <c r="K2830" t="s">
        <v>444</v>
      </c>
      <c r="L2830" t="s">
        <v>444</v>
      </c>
      <c r="M2830" t="s">
        <v>444</v>
      </c>
    </row>
    <row r="2831" spans="1:13" hidden="1" x14ac:dyDescent="0.35">
      <c r="A2831" s="45">
        <v>46053</v>
      </c>
      <c r="B2831" t="s">
        <v>384</v>
      </c>
      <c r="C2831" t="s">
        <v>47</v>
      </c>
      <c r="D2831" t="s">
        <v>58</v>
      </c>
      <c r="E2831" t="s">
        <v>58</v>
      </c>
      <c r="F2831" t="s">
        <v>29</v>
      </c>
      <c r="G2831">
        <v>906</v>
      </c>
      <c r="H2831" t="s">
        <v>391</v>
      </c>
      <c r="I2831" t="s">
        <v>444</v>
      </c>
      <c r="J2831" t="s">
        <v>444</v>
      </c>
      <c r="K2831" t="s">
        <v>444</v>
      </c>
      <c r="L2831" t="s">
        <v>444</v>
      </c>
      <c r="M2831" t="s">
        <v>444</v>
      </c>
    </row>
    <row r="2832" spans="1:13" hidden="1" x14ac:dyDescent="0.35">
      <c r="A2832" s="45">
        <v>46053</v>
      </c>
      <c r="B2832" t="s">
        <v>384</v>
      </c>
      <c r="C2832" t="s">
        <v>402</v>
      </c>
      <c r="D2832" t="s">
        <v>58</v>
      </c>
      <c r="E2832" t="s">
        <v>58</v>
      </c>
      <c r="F2832" t="s">
        <v>29</v>
      </c>
      <c r="G2832">
        <v>906</v>
      </c>
      <c r="H2832" t="s">
        <v>391</v>
      </c>
      <c r="I2832" t="s">
        <v>444</v>
      </c>
      <c r="J2832" t="s">
        <v>444</v>
      </c>
      <c r="K2832" t="s">
        <v>444</v>
      </c>
      <c r="L2832" t="s">
        <v>444</v>
      </c>
      <c r="M2832" t="s">
        <v>444</v>
      </c>
    </row>
    <row r="2833" spans="1:13" hidden="1" x14ac:dyDescent="0.35">
      <c r="A2833" s="45">
        <v>46053</v>
      </c>
      <c r="B2833" t="s">
        <v>384</v>
      </c>
      <c r="C2833" t="s">
        <v>26</v>
      </c>
      <c r="D2833" t="s">
        <v>58</v>
      </c>
      <c r="E2833" t="s">
        <v>58</v>
      </c>
      <c r="F2833" t="s">
        <v>29</v>
      </c>
      <c r="G2833">
        <v>906</v>
      </c>
      <c r="H2833" t="s">
        <v>391</v>
      </c>
      <c r="I2833" t="s">
        <v>444</v>
      </c>
      <c r="J2833" t="s">
        <v>444</v>
      </c>
      <c r="K2833" t="s">
        <v>444</v>
      </c>
      <c r="L2833" t="s">
        <v>444</v>
      </c>
      <c r="M2833" t="s">
        <v>444</v>
      </c>
    </row>
    <row r="2834" spans="1:13" hidden="1" x14ac:dyDescent="0.35">
      <c r="A2834" s="45">
        <v>46053</v>
      </c>
      <c r="B2834" t="s">
        <v>384</v>
      </c>
      <c r="C2834" t="s">
        <v>42</v>
      </c>
      <c r="D2834" t="s">
        <v>58</v>
      </c>
      <c r="E2834" t="s">
        <v>58</v>
      </c>
      <c r="F2834" t="s">
        <v>29</v>
      </c>
      <c r="G2834">
        <v>906</v>
      </c>
      <c r="H2834" t="s">
        <v>391</v>
      </c>
      <c r="I2834" t="s">
        <v>444</v>
      </c>
      <c r="J2834" t="s">
        <v>444</v>
      </c>
      <c r="K2834" t="s">
        <v>444</v>
      </c>
      <c r="L2834" t="s">
        <v>444</v>
      </c>
      <c r="M2834" t="s">
        <v>444</v>
      </c>
    </row>
    <row r="2835" spans="1:13" hidden="1" x14ac:dyDescent="0.35">
      <c r="A2835" s="45">
        <v>46053</v>
      </c>
      <c r="B2835" t="s">
        <v>384</v>
      </c>
      <c r="C2835" t="s">
        <v>18</v>
      </c>
      <c r="D2835" t="s">
        <v>58</v>
      </c>
      <c r="E2835" t="s">
        <v>58</v>
      </c>
      <c r="F2835" t="s">
        <v>29</v>
      </c>
      <c r="G2835">
        <v>906</v>
      </c>
      <c r="H2835" t="s">
        <v>391</v>
      </c>
      <c r="I2835" t="s">
        <v>444</v>
      </c>
      <c r="J2835" t="s">
        <v>444</v>
      </c>
      <c r="K2835" t="s">
        <v>444</v>
      </c>
      <c r="L2835" t="s">
        <v>444</v>
      </c>
      <c r="M2835" t="s">
        <v>444</v>
      </c>
    </row>
    <row r="2836" spans="1:13" hidden="1" x14ac:dyDescent="0.35">
      <c r="A2836" s="45">
        <v>46053</v>
      </c>
      <c r="B2836" t="s">
        <v>384</v>
      </c>
      <c r="C2836" t="s">
        <v>48</v>
      </c>
      <c r="D2836" t="s">
        <v>58</v>
      </c>
      <c r="E2836" t="s">
        <v>58</v>
      </c>
      <c r="F2836" t="s">
        <v>29</v>
      </c>
      <c r="G2836">
        <v>906</v>
      </c>
      <c r="H2836" t="s">
        <v>391</v>
      </c>
      <c r="I2836" t="s">
        <v>444</v>
      </c>
      <c r="J2836" t="s">
        <v>444</v>
      </c>
      <c r="K2836" t="s">
        <v>444</v>
      </c>
      <c r="L2836" t="s">
        <v>444</v>
      </c>
      <c r="M2836" t="s">
        <v>444</v>
      </c>
    </row>
    <row r="2837" spans="1:13" hidden="1" x14ac:dyDescent="0.35">
      <c r="A2837" s="45">
        <v>46053</v>
      </c>
      <c r="B2837" t="s">
        <v>384</v>
      </c>
      <c r="C2837" t="s">
        <v>46</v>
      </c>
      <c r="D2837" t="s">
        <v>58</v>
      </c>
      <c r="E2837" t="s">
        <v>58</v>
      </c>
      <c r="F2837" t="s">
        <v>29</v>
      </c>
      <c r="G2837">
        <v>907</v>
      </c>
      <c r="H2837" t="s">
        <v>71</v>
      </c>
      <c r="I2837" t="s">
        <v>444</v>
      </c>
      <c r="J2837" t="s">
        <v>444</v>
      </c>
      <c r="K2837" t="s">
        <v>444</v>
      </c>
      <c r="L2837" t="s">
        <v>444</v>
      </c>
      <c r="M2837" t="s">
        <v>444</v>
      </c>
    </row>
    <row r="2838" spans="1:13" hidden="1" x14ac:dyDescent="0.35">
      <c r="A2838" s="45">
        <v>46053</v>
      </c>
      <c r="B2838" t="s">
        <v>384</v>
      </c>
      <c r="C2838" t="s">
        <v>47</v>
      </c>
      <c r="D2838" t="s">
        <v>58</v>
      </c>
      <c r="E2838" t="s">
        <v>58</v>
      </c>
      <c r="F2838" t="s">
        <v>29</v>
      </c>
      <c r="G2838">
        <v>907</v>
      </c>
      <c r="H2838" t="s">
        <v>71</v>
      </c>
      <c r="I2838" t="s">
        <v>444</v>
      </c>
      <c r="J2838" t="s">
        <v>444</v>
      </c>
      <c r="K2838" t="s">
        <v>444</v>
      </c>
      <c r="L2838" t="s">
        <v>444</v>
      </c>
      <c r="M2838" t="s">
        <v>444</v>
      </c>
    </row>
    <row r="2839" spans="1:13" hidden="1" x14ac:dyDescent="0.35">
      <c r="A2839" s="45">
        <v>46053</v>
      </c>
      <c r="B2839" t="s">
        <v>384</v>
      </c>
      <c r="C2839" t="s">
        <v>402</v>
      </c>
      <c r="D2839" t="s">
        <v>58</v>
      </c>
      <c r="E2839" t="s">
        <v>58</v>
      </c>
      <c r="F2839" t="s">
        <v>29</v>
      </c>
      <c r="G2839">
        <v>907</v>
      </c>
      <c r="H2839" t="s">
        <v>71</v>
      </c>
      <c r="I2839" t="s">
        <v>444</v>
      </c>
      <c r="J2839" t="s">
        <v>444</v>
      </c>
      <c r="K2839" t="s">
        <v>444</v>
      </c>
      <c r="L2839" t="s">
        <v>444</v>
      </c>
      <c r="M2839" t="s">
        <v>444</v>
      </c>
    </row>
    <row r="2840" spans="1:13" hidden="1" x14ac:dyDescent="0.35">
      <c r="A2840" s="45">
        <v>46053</v>
      </c>
      <c r="B2840" t="s">
        <v>384</v>
      </c>
      <c r="C2840" t="s">
        <v>26</v>
      </c>
      <c r="D2840" t="s">
        <v>58</v>
      </c>
      <c r="E2840" t="s">
        <v>58</v>
      </c>
      <c r="F2840" t="s">
        <v>29</v>
      </c>
      <c r="G2840">
        <v>907</v>
      </c>
      <c r="H2840" t="s">
        <v>71</v>
      </c>
      <c r="I2840" t="s">
        <v>444</v>
      </c>
      <c r="J2840" t="s">
        <v>444</v>
      </c>
      <c r="K2840" t="s">
        <v>444</v>
      </c>
      <c r="L2840" t="s">
        <v>444</v>
      </c>
      <c r="M2840" t="s">
        <v>444</v>
      </c>
    </row>
    <row r="2841" spans="1:13" hidden="1" x14ac:dyDescent="0.35">
      <c r="A2841" s="45">
        <v>46053</v>
      </c>
      <c r="B2841" t="s">
        <v>384</v>
      </c>
      <c r="C2841" t="s">
        <v>42</v>
      </c>
      <c r="D2841" t="s">
        <v>58</v>
      </c>
      <c r="E2841" t="s">
        <v>58</v>
      </c>
      <c r="F2841" t="s">
        <v>29</v>
      </c>
      <c r="G2841">
        <v>907</v>
      </c>
      <c r="H2841" t="s">
        <v>71</v>
      </c>
      <c r="I2841" t="s">
        <v>444</v>
      </c>
      <c r="J2841" t="s">
        <v>444</v>
      </c>
      <c r="K2841" t="s">
        <v>444</v>
      </c>
      <c r="L2841" t="s">
        <v>444</v>
      </c>
      <c r="M2841" t="s">
        <v>444</v>
      </c>
    </row>
    <row r="2842" spans="1:13" hidden="1" x14ac:dyDescent="0.35">
      <c r="A2842" s="45">
        <v>46053</v>
      </c>
      <c r="B2842" t="s">
        <v>384</v>
      </c>
      <c r="C2842" t="s">
        <v>18</v>
      </c>
      <c r="D2842" t="s">
        <v>58</v>
      </c>
      <c r="E2842" t="s">
        <v>58</v>
      </c>
      <c r="F2842" t="s">
        <v>29</v>
      </c>
      <c r="G2842">
        <v>907</v>
      </c>
      <c r="H2842" t="s">
        <v>71</v>
      </c>
      <c r="I2842" t="s">
        <v>444</v>
      </c>
      <c r="J2842" t="s">
        <v>444</v>
      </c>
      <c r="K2842" t="s">
        <v>444</v>
      </c>
      <c r="L2842" t="s">
        <v>444</v>
      </c>
      <c r="M2842" t="s">
        <v>444</v>
      </c>
    </row>
    <row r="2843" spans="1:13" hidden="1" x14ac:dyDescent="0.35">
      <c r="A2843" s="45">
        <v>46053</v>
      </c>
      <c r="B2843" t="s">
        <v>384</v>
      </c>
      <c r="C2843" t="s">
        <v>48</v>
      </c>
      <c r="D2843" t="s">
        <v>58</v>
      </c>
      <c r="E2843" t="s">
        <v>58</v>
      </c>
      <c r="F2843" t="s">
        <v>29</v>
      </c>
      <c r="G2843">
        <v>907</v>
      </c>
      <c r="H2843" t="s">
        <v>71</v>
      </c>
      <c r="I2843" t="s">
        <v>444</v>
      </c>
      <c r="J2843" t="s">
        <v>444</v>
      </c>
      <c r="K2843" t="s">
        <v>444</v>
      </c>
      <c r="L2843" t="s">
        <v>444</v>
      </c>
      <c r="M2843" t="s">
        <v>444</v>
      </c>
    </row>
    <row r="2844" spans="1:13" hidden="1" x14ac:dyDescent="0.35">
      <c r="A2844" s="45">
        <v>46053</v>
      </c>
      <c r="B2844" t="s">
        <v>384</v>
      </c>
      <c r="C2844" t="s">
        <v>46</v>
      </c>
      <c r="D2844" t="s">
        <v>58</v>
      </c>
      <c r="E2844" t="s">
        <v>58</v>
      </c>
      <c r="F2844" t="s">
        <v>29</v>
      </c>
      <c r="G2844">
        <v>908</v>
      </c>
      <c r="H2844" t="s">
        <v>26</v>
      </c>
      <c r="I2844" t="s">
        <v>444</v>
      </c>
      <c r="J2844" t="s">
        <v>444</v>
      </c>
      <c r="K2844" t="s">
        <v>444</v>
      </c>
      <c r="L2844" t="s">
        <v>444</v>
      </c>
      <c r="M2844" t="s">
        <v>444</v>
      </c>
    </row>
    <row r="2845" spans="1:13" hidden="1" x14ac:dyDescent="0.35">
      <c r="A2845" s="45">
        <v>46053</v>
      </c>
      <c r="B2845" t="s">
        <v>384</v>
      </c>
      <c r="C2845" t="s">
        <v>47</v>
      </c>
      <c r="D2845" t="s">
        <v>58</v>
      </c>
      <c r="E2845" t="s">
        <v>58</v>
      </c>
      <c r="F2845" t="s">
        <v>29</v>
      </c>
      <c r="G2845">
        <v>908</v>
      </c>
      <c r="H2845" t="s">
        <v>26</v>
      </c>
      <c r="I2845" t="s">
        <v>444</v>
      </c>
      <c r="J2845" t="s">
        <v>444</v>
      </c>
      <c r="K2845" t="s">
        <v>444</v>
      </c>
      <c r="L2845" t="s">
        <v>444</v>
      </c>
      <c r="M2845" t="s">
        <v>444</v>
      </c>
    </row>
    <row r="2846" spans="1:13" hidden="1" x14ac:dyDescent="0.35">
      <c r="A2846" s="45">
        <v>46053</v>
      </c>
      <c r="B2846" t="s">
        <v>384</v>
      </c>
      <c r="C2846" t="s">
        <v>402</v>
      </c>
      <c r="D2846" t="s">
        <v>58</v>
      </c>
      <c r="E2846" t="s">
        <v>58</v>
      </c>
      <c r="F2846" t="s">
        <v>29</v>
      </c>
      <c r="G2846">
        <v>908</v>
      </c>
      <c r="H2846" t="s">
        <v>26</v>
      </c>
      <c r="I2846" t="s">
        <v>444</v>
      </c>
      <c r="J2846" t="s">
        <v>444</v>
      </c>
      <c r="K2846" t="s">
        <v>444</v>
      </c>
      <c r="L2846" t="s">
        <v>444</v>
      </c>
      <c r="M2846" t="s">
        <v>444</v>
      </c>
    </row>
    <row r="2847" spans="1:13" hidden="1" x14ac:dyDescent="0.35">
      <c r="A2847" s="45">
        <v>46053</v>
      </c>
      <c r="B2847" t="s">
        <v>384</v>
      </c>
      <c r="C2847" t="s">
        <v>26</v>
      </c>
      <c r="D2847" t="s">
        <v>58</v>
      </c>
      <c r="E2847" t="s">
        <v>58</v>
      </c>
      <c r="F2847" t="s">
        <v>29</v>
      </c>
      <c r="G2847">
        <v>908</v>
      </c>
      <c r="H2847" t="s">
        <v>26</v>
      </c>
      <c r="I2847" t="s">
        <v>444</v>
      </c>
      <c r="J2847" t="s">
        <v>444</v>
      </c>
      <c r="K2847" t="s">
        <v>444</v>
      </c>
      <c r="L2847" t="s">
        <v>444</v>
      </c>
      <c r="M2847" t="s">
        <v>444</v>
      </c>
    </row>
    <row r="2848" spans="1:13" hidden="1" x14ac:dyDescent="0.35">
      <c r="A2848" s="45">
        <v>46053</v>
      </c>
      <c r="B2848" t="s">
        <v>384</v>
      </c>
      <c r="C2848" t="s">
        <v>42</v>
      </c>
      <c r="D2848" t="s">
        <v>58</v>
      </c>
      <c r="E2848" t="s">
        <v>58</v>
      </c>
      <c r="F2848" t="s">
        <v>29</v>
      </c>
      <c r="G2848">
        <v>908</v>
      </c>
      <c r="H2848" t="s">
        <v>26</v>
      </c>
      <c r="I2848" t="s">
        <v>444</v>
      </c>
      <c r="J2848" t="s">
        <v>444</v>
      </c>
      <c r="K2848" t="s">
        <v>444</v>
      </c>
      <c r="L2848" t="s">
        <v>444</v>
      </c>
      <c r="M2848" t="s">
        <v>444</v>
      </c>
    </row>
    <row r="2849" spans="1:13" hidden="1" x14ac:dyDescent="0.35">
      <c r="A2849" s="45">
        <v>46053</v>
      </c>
      <c r="B2849" t="s">
        <v>384</v>
      </c>
      <c r="C2849" t="s">
        <v>18</v>
      </c>
      <c r="D2849" t="s">
        <v>58</v>
      </c>
      <c r="E2849" t="s">
        <v>58</v>
      </c>
      <c r="F2849" t="s">
        <v>29</v>
      </c>
      <c r="G2849">
        <v>908</v>
      </c>
      <c r="H2849" t="s">
        <v>26</v>
      </c>
      <c r="I2849" t="s">
        <v>444</v>
      </c>
      <c r="J2849" t="s">
        <v>444</v>
      </c>
      <c r="K2849" t="s">
        <v>444</v>
      </c>
      <c r="L2849" t="s">
        <v>444</v>
      </c>
      <c r="M2849" t="s">
        <v>444</v>
      </c>
    </row>
    <row r="2850" spans="1:13" hidden="1" x14ac:dyDescent="0.35">
      <c r="A2850" s="45">
        <v>46053</v>
      </c>
      <c r="B2850" t="s">
        <v>384</v>
      </c>
      <c r="C2850" t="s">
        <v>48</v>
      </c>
      <c r="D2850" t="s">
        <v>58</v>
      </c>
      <c r="E2850" t="s">
        <v>58</v>
      </c>
      <c r="F2850" t="s">
        <v>29</v>
      </c>
      <c r="G2850">
        <v>908</v>
      </c>
      <c r="H2850" t="s">
        <v>26</v>
      </c>
      <c r="I2850" t="s">
        <v>444</v>
      </c>
      <c r="J2850" t="s">
        <v>444</v>
      </c>
      <c r="K2850" t="s">
        <v>444</v>
      </c>
      <c r="L2850" t="s">
        <v>444</v>
      </c>
      <c r="M2850" t="s">
        <v>444</v>
      </c>
    </row>
    <row r="2851" spans="1:13" hidden="1" x14ac:dyDescent="0.35">
      <c r="A2851" s="45">
        <v>46053</v>
      </c>
      <c r="B2851" t="s">
        <v>384</v>
      </c>
      <c r="C2851" t="s">
        <v>46</v>
      </c>
      <c r="D2851" t="s">
        <v>58</v>
      </c>
      <c r="E2851" t="s">
        <v>58</v>
      </c>
      <c r="F2851" t="s">
        <v>29</v>
      </c>
      <c r="G2851">
        <v>999</v>
      </c>
      <c r="H2851" t="s">
        <v>27</v>
      </c>
      <c r="I2851" t="s">
        <v>530</v>
      </c>
      <c r="J2851" t="s">
        <v>531</v>
      </c>
      <c r="K2851" s="37" t="s">
        <v>532</v>
      </c>
      <c r="L2851" t="s">
        <v>533</v>
      </c>
      <c r="M2851" t="s">
        <v>512</v>
      </c>
    </row>
    <row r="2852" spans="1:13" hidden="1" x14ac:dyDescent="0.35">
      <c r="A2852" s="45">
        <v>46053</v>
      </c>
      <c r="B2852" t="s">
        <v>384</v>
      </c>
      <c r="C2852" t="s">
        <v>47</v>
      </c>
      <c r="D2852" t="s">
        <v>58</v>
      </c>
      <c r="E2852" t="s">
        <v>58</v>
      </c>
      <c r="F2852" t="s">
        <v>29</v>
      </c>
      <c r="G2852">
        <v>999</v>
      </c>
      <c r="H2852" t="s">
        <v>27</v>
      </c>
      <c r="I2852" t="s">
        <v>534</v>
      </c>
      <c r="J2852" t="s">
        <v>535</v>
      </c>
      <c r="K2852" t="s">
        <v>473</v>
      </c>
      <c r="L2852" t="s">
        <v>536</v>
      </c>
      <c r="M2852" t="s">
        <v>444</v>
      </c>
    </row>
    <row r="2853" spans="1:13" hidden="1" x14ac:dyDescent="0.35">
      <c r="A2853" s="45">
        <v>46053</v>
      </c>
      <c r="B2853" t="s">
        <v>384</v>
      </c>
      <c r="C2853" t="s">
        <v>402</v>
      </c>
      <c r="D2853" t="s">
        <v>58</v>
      </c>
      <c r="E2853" t="s">
        <v>58</v>
      </c>
      <c r="F2853" t="s">
        <v>29</v>
      </c>
      <c r="G2853">
        <v>999</v>
      </c>
      <c r="H2853" t="s">
        <v>27</v>
      </c>
      <c r="I2853" t="s">
        <v>537</v>
      </c>
      <c r="J2853" t="s">
        <v>538</v>
      </c>
      <c r="K2853" t="s">
        <v>422</v>
      </c>
      <c r="L2853" t="s">
        <v>422</v>
      </c>
      <c r="M2853" t="s">
        <v>444</v>
      </c>
    </row>
    <row r="2854" spans="1:13" hidden="1" x14ac:dyDescent="0.35">
      <c r="A2854" s="45">
        <v>46053</v>
      </c>
      <c r="B2854" t="s">
        <v>384</v>
      </c>
      <c r="C2854" t="s">
        <v>26</v>
      </c>
      <c r="D2854" t="s">
        <v>58</v>
      </c>
      <c r="E2854" t="s">
        <v>58</v>
      </c>
      <c r="F2854" t="s">
        <v>29</v>
      </c>
      <c r="G2854">
        <v>999</v>
      </c>
      <c r="H2854" t="s">
        <v>27</v>
      </c>
      <c r="I2854" t="s">
        <v>539</v>
      </c>
      <c r="J2854" t="s">
        <v>540</v>
      </c>
      <c r="K2854" t="s">
        <v>422</v>
      </c>
      <c r="L2854" t="s">
        <v>422</v>
      </c>
      <c r="M2854" t="s">
        <v>422</v>
      </c>
    </row>
    <row r="2855" spans="1:13" hidden="1" x14ac:dyDescent="0.35">
      <c r="A2855" s="45">
        <v>46053</v>
      </c>
      <c r="B2855" t="s">
        <v>384</v>
      </c>
      <c r="C2855" t="s">
        <v>42</v>
      </c>
      <c r="D2855" t="s">
        <v>58</v>
      </c>
      <c r="E2855" t="s">
        <v>58</v>
      </c>
      <c r="F2855" t="s">
        <v>29</v>
      </c>
      <c r="G2855">
        <v>999</v>
      </c>
      <c r="H2855" t="s">
        <v>27</v>
      </c>
      <c r="I2855" t="s">
        <v>541</v>
      </c>
      <c r="J2855" t="s">
        <v>542</v>
      </c>
      <c r="K2855" t="s">
        <v>543</v>
      </c>
      <c r="L2855" t="s">
        <v>544</v>
      </c>
      <c r="M2855" t="s">
        <v>472</v>
      </c>
    </row>
    <row r="2856" spans="1:13" hidden="1" x14ac:dyDescent="0.35">
      <c r="A2856" s="45">
        <v>46053</v>
      </c>
      <c r="B2856" t="s">
        <v>384</v>
      </c>
      <c r="C2856" t="s">
        <v>18</v>
      </c>
      <c r="D2856" t="s">
        <v>58</v>
      </c>
      <c r="E2856" t="s">
        <v>58</v>
      </c>
      <c r="F2856" t="s">
        <v>29</v>
      </c>
      <c r="G2856">
        <v>999</v>
      </c>
      <c r="H2856" t="s">
        <v>27</v>
      </c>
      <c r="I2856" t="s">
        <v>545</v>
      </c>
      <c r="J2856" t="s">
        <v>546</v>
      </c>
      <c r="K2856" t="s">
        <v>547</v>
      </c>
      <c r="L2856" t="s">
        <v>548</v>
      </c>
      <c r="M2856" t="s">
        <v>549</v>
      </c>
    </row>
    <row r="2857" spans="1:13" hidden="1" x14ac:dyDescent="0.35">
      <c r="A2857" s="45">
        <v>46053</v>
      </c>
      <c r="B2857" t="s">
        <v>384</v>
      </c>
      <c r="C2857" t="s">
        <v>48</v>
      </c>
      <c r="D2857" t="s">
        <v>58</v>
      </c>
      <c r="E2857" t="s">
        <v>58</v>
      </c>
      <c r="F2857" t="s">
        <v>29</v>
      </c>
      <c r="G2857">
        <v>999</v>
      </c>
      <c r="H2857" t="s">
        <v>27</v>
      </c>
      <c r="I2857" s="37" t="s">
        <v>550</v>
      </c>
      <c r="J2857" t="s">
        <v>551</v>
      </c>
      <c r="K2857" s="37" t="s">
        <v>506</v>
      </c>
      <c r="L2857" t="s">
        <v>502</v>
      </c>
      <c r="M2857" t="s">
        <v>422</v>
      </c>
    </row>
    <row r="2858" spans="1:13" hidden="1" x14ac:dyDescent="0.35">
      <c r="A2858" s="45">
        <v>46053</v>
      </c>
      <c r="B2858" t="s">
        <v>384</v>
      </c>
      <c r="C2858" t="s">
        <v>46</v>
      </c>
      <c r="D2858" t="s">
        <v>58</v>
      </c>
      <c r="E2858" t="s">
        <v>58</v>
      </c>
      <c r="F2858" t="s">
        <v>33</v>
      </c>
      <c r="G2858">
        <v>901</v>
      </c>
      <c r="H2858" t="s">
        <v>386</v>
      </c>
      <c r="I2858" t="s">
        <v>444</v>
      </c>
      <c r="J2858" t="s">
        <v>444</v>
      </c>
      <c r="K2858" t="s">
        <v>444</v>
      </c>
      <c r="L2858" t="s">
        <v>444</v>
      </c>
      <c r="M2858" t="s">
        <v>444</v>
      </c>
    </row>
    <row r="2859" spans="1:13" hidden="1" x14ac:dyDescent="0.35">
      <c r="A2859" s="45">
        <v>46053</v>
      </c>
      <c r="B2859" t="s">
        <v>384</v>
      </c>
      <c r="C2859" t="s">
        <v>47</v>
      </c>
      <c r="D2859" t="s">
        <v>58</v>
      </c>
      <c r="E2859" t="s">
        <v>58</v>
      </c>
      <c r="F2859" t="s">
        <v>33</v>
      </c>
      <c r="G2859">
        <v>901</v>
      </c>
      <c r="H2859" t="s">
        <v>386</v>
      </c>
      <c r="I2859" t="s">
        <v>444</v>
      </c>
      <c r="J2859" t="s">
        <v>444</v>
      </c>
      <c r="K2859" t="s">
        <v>444</v>
      </c>
      <c r="L2859" t="s">
        <v>444</v>
      </c>
      <c r="M2859" t="s">
        <v>444</v>
      </c>
    </row>
    <row r="2860" spans="1:13" hidden="1" x14ac:dyDescent="0.35">
      <c r="A2860" s="45">
        <v>46053</v>
      </c>
      <c r="B2860" t="s">
        <v>384</v>
      </c>
      <c r="C2860" t="s">
        <v>402</v>
      </c>
      <c r="D2860" t="s">
        <v>58</v>
      </c>
      <c r="E2860" t="s">
        <v>58</v>
      </c>
      <c r="F2860" t="s">
        <v>33</v>
      </c>
      <c r="G2860">
        <v>901</v>
      </c>
      <c r="H2860" t="s">
        <v>386</v>
      </c>
      <c r="I2860" s="38" t="s">
        <v>444</v>
      </c>
      <c r="J2860" s="38" t="s">
        <v>444</v>
      </c>
      <c r="K2860" t="s">
        <v>444</v>
      </c>
      <c r="L2860" t="s">
        <v>444</v>
      </c>
      <c r="M2860" t="s">
        <v>444</v>
      </c>
    </row>
    <row r="2861" spans="1:13" hidden="1" x14ac:dyDescent="0.35">
      <c r="A2861" s="45">
        <v>46053</v>
      </c>
      <c r="B2861" t="s">
        <v>384</v>
      </c>
      <c r="C2861" t="s">
        <v>26</v>
      </c>
      <c r="D2861" t="s">
        <v>58</v>
      </c>
      <c r="E2861" t="s">
        <v>58</v>
      </c>
      <c r="F2861" t="s">
        <v>33</v>
      </c>
      <c r="G2861">
        <v>901</v>
      </c>
      <c r="H2861" t="s">
        <v>386</v>
      </c>
      <c r="I2861" t="s">
        <v>444</v>
      </c>
      <c r="J2861" t="s">
        <v>444</v>
      </c>
      <c r="K2861" t="s">
        <v>444</v>
      </c>
      <c r="L2861" t="s">
        <v>444</v>
      </c>
      <c r="M2861" t="s">
        <v>444</v>
      </c>
    </row>
    <row r="2862" spans="1:13" hidden="1" x14ac:dyDescent="0.35">
      <c r="A2862" s="45">
        <v>46053</v>
      </c>
      <c r="B2862" t="s">
        <v>384</v>
      </c>
      <c r="C2862" t="s">
        <v>42</v>
      </c>
      <c r="D2862" t="s">
        <v>58</v>
      </c>
      <c r="E2862" t="s">
        <v>58</v>
      </c>
      <c r="F2862" t="s">
        <v>33</v>
      </c>
      <c r="G2862">
        <v>901</v>
      </c>
      <c r="H2862" t="s">
        <v>386</v>
      </c>
      <c r="I2862" t="s">
        <v>444</v>
      </c>
      <c r="J2862" t="s">
        <v>444</v>
      </c>
      <c r="K2862" t="s">
        <v>444</v>
      </c>
      <c r="L2862" t="s">
        <v>444</v>
      </c>
      <c r="M2862" t="s">
        <v>444</v>
      </c>
    </row>
    <row r="2863" spans="1:13" hidden="1" x14ac:dyDescent="0.35">
      <c r="A2863" s="45">
        <v>46053</v>
      </c>
      <c r="B2863" t="s">
        <v>384</v>
      </c>
      <c r="C2863" t="s">
        <v>18</v>
      </c>
      <c r="D2863" t="s">
        <v>58</v>
      </c>
      <c r="E2863" t="s">
        <v>58</v>
      </c>
      <c r="F2863" t="s">
        <v>33</v>
      </c>
      <c r="G2863">
        <v>901</v>
      </c>
      <c r="H2863" t="s">
        <v>386</v>
      </c>
      <c r="I2863" t="s">
        <v>444</v>
      </c>
      <c r="J2863" t="s">
        <v>444</v>
      </c>
      <c r="K2863" t="s">
        <v>444</v>
      </c>
      <c r="L2863" t="s">
        <v>444</v>
      </c>
      <c r="M2863" t="s">
        <v>444</v>
      </c>
    </row>
    <row r="2864" spans="1:13" hidden="1" x14ac:dyDescent="0.35">
      <c r="A2864" s="45">
        <v>46053</v>
      </c>
      <c r="B2864" t="s">
        <v>384</v>
      </c>
      <c r="C2864" t="s">
        <v>48</v>
      </c>
      <c r="D2864" t="s">
        <v>58</v>
      </c>
      <c r="E2864" t="s">
        <v>58</v>
      </c>
      <c r="F2864" t="s">
        <v>33</v>
      </c>
      <c r="G2864">
        <v>901</v>
      </c>
      <c r="H2864" t="s">
        <v>386</v>
      </c>
      <c r="I2864" t="s">
        <v>444</v>
      </c>
      <c r="J2864" t="s">
        <v>444</v>
      </c>
      <c r="K2864" t="s">
        <v>444</v>
      </c>
      <c r="L2864" t="s">
        <v>444</v>
      </c>
      <c r="M2864" t="s">
        <v>444</v>
      </c>
    </row>
    <row r="2865" spans="1:13" hidden="1" x14ac:dyDescent="0.35">
      <c r="A2865" s="45">
        <v>46053</v>
      </c>
      <c r="B2865" t="s">
        <v>384</v>
      </c>
      <c r="C2865" t="s">
        <v>46</v>
      </c>
      <c r="D2865" t="s">
        <v>58</v>
      </c>
      <c r="E2865" t="s">
        <v>58</v>
      </c>
      <c r="F2865" t="s">
        <v>33</v>
      </c>
      <c r="G2865">
        <v>902</v>
      </c>
      <c r="H2865" t="s">
        <v>387</v>
      </c>
      <c r="I2865" s="38" t="s">
        <v>444</v>
      </c>
      <c r="J2865" s="38" t="s">
        <v>444</v>
      </c>
      <c r="K2865" t="s">
        <v>444</v>
      </c>
      <c r="L2865" t="s">
        <v>444</v>
      </c>
      <c r="M2865" t="s">
        <v>444</v>
      </c>
    </row>
    <row r="2866" spans="1:13" hidden="1" x14ac:dyDescent="0.35">
      <c r="A2866" s="45">
        <v>46053</v>
      </c>
      <c r="B2866" t="s">
        <v>384</v>
      </c>
      <c r="C2866" t="s">
        <v>47</v>
      </c>
      <c r="D2866" t="s">
        <v>58</v>
      </c>
      <c r="E2866" t="s">
        <v>58</v>
      </c>
      <c r="F2866" t="s">
        <v>33</v>
      </c>
      <c r="G2866">
        <v>902</v>
      </c>
      <c r="H2866" t="s">
        <v>387</v>
      </c>
      <c r="I2866" t="s">
        <v>444</v>
      </c>
      <c r="J2866" t="s">
        <v>444</v>
      </c>
      <c r="K2866" t="s">
        <v>444</v>
      </c>
      <c r="L2866" t="s">
        <v>444</v>
      </c>
      <c r="M2866" t="s">
        <v>444</v>
      </c>
    </row>
    <row r="2867" spans="1:13" hidden="1" x14ac:dyDescent="0.35">
      <c r="A2867" s="45">
        <v>46053</v>
      </c>
      <c r="B2867" t="s">
        <v>384</v>
      </c>
      <c r="C2867" t="s">
        <v>402</v>
      </c>
      <c r="D2867" t="s">
        <v>58</v>
      </c>
      <c r="E2867" t="s">
        <v>58</v>
      </c>
      <c r="F2867" t="s">
        <v>33</v>
      </c>
      <c r="G2867">
        <v>902</v>
      </c>
      <c r="H2867" t="s">
        <v>387</v>
      </c>
      <c r="I2867" s="38" t="s">
        <v>444</v>
      </c>
      <c r="J2867" s="37" t="s">
        <v>444</v>
      </c>
      <c r="K2867" s="38" t="s">
        <v>444</v>
      </c>
      <c r="L2867" s="38" t="s">
        <v>444</v>
      </c>
      <c r="M2867" t="s">
        <v>444</v>
      </c>
    </row>
    <row r="2868" spans="1:13" hidden="1" x14ac:dyDescent="0.35">
      <c r="A2868" s="45">
        <v>46053</v>
      </c>
      <c r="B2868" t="s">
        <v>384</v>
      </c>
      <c r="C2868" t="s">
        <v>26</v>
      </c>
      <c r="D2868" t="s">
        <v>58</v>
      </c>
      <c r="E2868" t="s">
        <v>58</v>
      </c>
      <c r="F2868" t="s">
        <v>33</v>
      </c>
      <c r="G2868">
        <v>902</v>
      </c>
      <c r="H2868" t="s">
        <v>387</v>
      </c>
      <c r="I2868" s="38" t="s">
        <v>444</v>
      </c>
      <c r="J2868" t="s">
        <v>444</v>
      </c>
      <c r="K2868" s="37" t="s">
        <v>444</v>
      </c>
      <c r="L2868" t="s">
        <v>444</v>
      </c>
      <c r="M2868" t="s">
        <v>444</v>
      </c>
    </row>
    <row r="2869" spans="1:13" hidden="1" x14ac:dyDescent="0.35">
      <c r="A2869" s="45">
        <v>46053</v>
      </c>
      <c r="B2869" t="s">
        <v>384</v>
      </c>
      <c r="C2869" t="s">
        <v>42</v>
      </c>
      <c r="D2869" t="s">
        <v>58</v>
      </c>
      <c r="E2869" t="s">
        <v>58</v>
      </c>
      <c r="F2869" t="s">
        <v>33</v>
      </c>
      <c r="G2869">
        <v>902</v>
      </c>
      <c r="H2869" t="s">
        <v>387</v>
      </c>
      <c r="I2869" s="38" t="s">
        <v>444</v>
      </c>
      <c r="J2869" s="38" t="s">
        <v>444</v>
      </c>
      <c r="K2869" s="37" t="s">
        <v>444</v>
      </c>
      <c r="L2869" t="s">
        <v>444</v>
      </c>
      <c r="M2869" t="s">
        <v>444</v>
      </c>
    </row>
    <row r="2870" spans="1:13" hidden="1" x14ac:dyDescent="0.35">
      <c r="A2870" s="45">
        <v>46053</v>
      </c>
      <c r="B2870" t="s">
        <v>384</v>
      </c>
      <c r="C2870" t="s">
        <v>18</v>
      </c>
      <c r="D2870" t="s">
        <v>58</v>
      </c>
      <c r="E2870" t="s">
        <v>58</v>
      </c>
      <c r="F2870" t="s">
        <v>33</v>
      </c>
      <c r="G2870">
        <v>902</v>
      </c>
      <c r="H2870" t="s">
        <v>387</v>
      </c>
      <c r="I2870" t="s">
        <v>444</v>
      </c>
      <c r="J2870" t="s">
        <v>444</v>
      </c>
      <c r="K2870" t="s">
        <v>444</v>
      </c>
      <c r="L2870" t="s">
        <v>444</v>
      </c>
      <c r="M2870" t="s">
        <v>444</v>
      </c>
    </row>
    <row r="2871" spans="1:13" hidden="1" x14ac:dyDescent="0.35">
      <c r="A2871" s="45">
        <v>46053</v>
      </c>
      <c r="B2871" t="s">
        <v>384</v>
      </c>
      <c r="C2871" t="s">
        <v>48</v>
      </c>
      <c r="D2871" t="s">
        <v>58</v>
      </c>
      <c r="E2871" t="s">
        <v>58</v>
      </c>
      <c r="F2871" t="s">
        <v>33</v>
      </c>
      <c r="G2871">
        <v>902</v>
      </c>
      <c r="H2871" t="s">
        <v>387</v>
      </c>
      <c r="I2871" s="38" t="s">
        <v>444</v>
      </c>
      <c r="J2871" t="s">
        <v>444</v>
      </c>
      <c r="K2871" t="s">
        <v>444</v>
      </c>
      <c r="L2871" t="s">
        <v>444</v>
      </c>
      <c r="M2871" s="38" t="s">
        <v>444</v>
      </c>
    </row>
    <row r="2872" spans="1:13" hidden="1" x14ac:dyDescent="0.35">
      <c r="A2872" s="45">
        <v>46053</v>
      </c>
      <c r="B2872" t="s">
        <v>384</v>
      </c>
      <c r="C2872" t="s">
        <v>46</v>
      </c>
      <c r="D2872" t="s">
        <v>58</v>
      </c>
      <c r="E2872" t="s">
        <v>58</v>
      </c>
      <c r="F2872" t="s">
        <v>33</v>
      </c>
      <c r="G2872">
        <v>903</v>
      </c>
      <c r="H2872" t="s">
        <v>388</v>
      </c>
      <c r="I2872" s="38" t="s">
        <v>444</v>
      </c>
      <c r="J2872" s="38" t="s">
        <v>444</v>
      </c>
      <c r="K2872" s="38" t="s">
        <v>444</v>
      </c>
      <c r="L2872" s="38" t="s">
        <v>444</v>
      </c>
      <c r="M2872" t="s">
        <v>444</v>
      </c>
    </row>
    <row r="2873" spans="1:13" hidden="1" x14ac:dyDescent="0.35">
      <c r="A2873" s="45">
        <v>46053</v>
      </c>
      <c r="B2873" t="s">
        <v>384</v>
      </c>
      <c r="C2873" t="s">
        <v>47</v>
      </c>
      <c r="D2873" t="s">
        <v>58</v>
      </c>
      <c r="E2873" t="s">
        <v>58</v>
      </c>
      <c r="F2873" t="s">
        <v>33</v>
      </c>
      <c r="G2873">
        <v>903</v>
      </c>
      <c r="H2873" t="s">
        <v>388</v>
      </c>
      <c r="I2873" s="38" t="s">
        <v>444</v>
      </c>
      <c r="J2873" t="s">
        <v>444</v>
      </c>
      <c r="K2873" s="37" t="s">
        <v>444</v>
      </c>
      <c r="L2873" t="s">
        <v>444</v>
      </c>
      <c r="M2873" t="s">
        <v>444</v>
      </c>
    </row>
    <row r="2874" spans="1:13" hidden="1" x14ac:dyDescent="0.35">
      <c r="A2874" s="45">
        <v>46053</v>
      </c>
      <c r="B2874" t="s">
        <v>384</v>
      </c>
      <c r="C2874" t="s">
        <v>402</v>
      </c>
      <c r="D2874" t="s">
        <v>58</v>
      </c>
      <c r="E2874" t="s">
        <v>58</v>
      </c>
      <c r="F2874" t="s">
        <v>33</v>
      </c>
      <c r="G2874">
        <v>903</v>
      </c>
      <c r="H2874" t="s">
        <v>388</v>
      </c>
      <c r="I2874" s="38" t="s">
        <v>444</v>
      </c>
      <c r="J2874" s="38" t="s">
        <v>444</v>
      </c>
      <c r="K2874" t="s">
        <v>444</v>
      </c>
      <c r="L2874" t="s">
        <v>444</v>
      </c>
      <c r="M2874" s="38" t="s">
        <v>444</v>
      </c>
    </row>
    <row r="2875" spans="1:13" hidden="1" x14ac:dyDescent="0.35">
      <c r="A2875" s="45">
        <v>46053</v>
      </c>
      <c r="B2875" t="s">
        <v>384</v>
      </c>
      <c r="C2875" t="s">
        <v>26</v>
      </c>
      <c r="D2875" t="s">
        <v>58</v>
      </c>
      <c r="E2875" t="s">
        <v>58</v>
      </c>
      <c r="F2875" t="s">
        <v>33</v>
      </c>
      <c r="G2875">
        <v>903</v>
      </c>
      <c r="H2875" t="s">
        <v>388</v>
      </c>
      <c r="I2875" s="38" t="s">
        <v>444</v>
      </c>
      <c r="J2875" t="s">
        <v>444</v>
      </c>
      <c r="K2875" t="s">
        <v>444</v>
      </c>
      <c r="L2875" t="s">
        <v>444</v>
      </c>
      <c r="M2875" t="s">
        <v>444</v>
      </c>
    </row>
    <row r="2876" spans="1:13" hidden="1" x14ac:dyDescent="0.35">
      <c r="A2876" s="45">
        <v>46053</v>
      </c>
      <c r="B2876" t="s">
        <v>384</v>
      </c>
      <c r="C2876" t="s">
        <v>42</v>
      </c>
      <c r="D2876" t="s">
        <v>58</v>
      </c>
      <c r="E2876" t="s">
        <v>58</v>
      </c>
      <c r="F2876" t="s">
        <v>33</v>
      </c>
      <c r="G2876">
        <v>903</v>
      </c>
      <c r="H2876" t="s">
        <v>388</v>
      </c>
      <c r="I2876" t="s">
        <v>444</v>
      </c>
      <c r="J2876" t="s">
        <v>444</v>
      </c>
      <c r="K2876" t="s">
        <v>444</v>
      </c>
      <c r="L2876" t="s">
        <v>444</v>
      </c>
      <c r="M2876" t="s">
        <v>444</v>
      </c>
    </row>
    <row r="2877" spans="1:13" hidden="1" x14ac:dyDescent="0.35">
      <c r="A2877" s="45">
        <v>46053</v>
      </c>
      <c r="B2877" t="s">
        <v>384</v>
      </c>
      <c r="C2877" t="s">
        <v>18</v>
      </c>
      <c r="D2877" t="s">
        <v>58</v>
      </c>
      <c r="E2877" t="s">
        <v>58</v>
      </c>
      <c r="F2877" t="s">
        <v>33</v>
      </c>
      <c r="G2877">
        <v>903</v>
      </c>
      <c r="H2877" t="s">
        <v>388</v>
      </c>
      <c r="I2877" s="38" t="s">
        <v>444</v>
      </c>
      <c r="J2877" t="s">
        <v>444</v>
      </c>
      <c r="K2877" t="s">
        <v>444</v>
      </c>
      <c r="L2877" t="s">
        <v>444</v>
      </c>
      <c r="M2877" s="38" t="s">
        <v>444</v>
      </c>
    </row>
    <row r="2878" spans="1:13" hidden="1" x14ac:dyDescent="0.35">
      <c r="A2878" s="45">
        <v>46053</v>
      </c>
      <c r="B2878" t="s">
        <v>384</v>
      </c>
      <c r="C2878" t="s">
        <v>48</v>
      </c>
      <c r="D2878" t="s">
        <v>58</v>
      </c>
      <c r="E2878" t="s">
        <v>58</v>
      </c>
      <c r="F2878" t="s">
        <v>33</v>
      </c>
      <c r="G2878">
        <v>903</v>
      </c>
      <c r="H2878" t="s">
        <v>388</v>
      </c>
      <c r="I2878" t="s">
        <v>444</v>
      </c>
      <c r="J2878" t="s">
        <v>444</v>
      </c>
      <c r="K2878" t="s">
        <v>444</v>
      </c>
      <c r="L2878" t="s">
        <v>444</v>
      </c>
      <c r="M2878" s="38" t="s">
        <v>444</v>
      </c>
    </row>
    <row r="2879" spans="1:13" hidden="1" x14ac:dyDescent="0.35">
      <c r="A2879" s="45">
        <v>46053</v>
      </c>
      <c r="B2879" t="s">
        <v>384</v>
      </c>
      <c r="C2879" t="s">
        <v>46</v>
      </c>
      <c r="D2879" t="s">
        <v>58</v>
      </c>
      <c r="E2879" t="s">
        <v>58</v>
      </c>
      <c r="F2879" t="s">
        <v>33</v>
      </c>
      <c r="G2879">
        <v>904</v>
      </c>
      <c r="H2879" t="s">
        <v>389</v>
      </c>
      <c r="I2879" s="38" t="s">
        <v>444</v>
      </c>
      <c r="J2879" s="38" t="s">
        <v>444</v>
      </c>
      <c r="K2879" t="s">
        <v>444</v>
      </c>
      <c r="L2879" t="s">
        <v>444</v>
      </c>
      <c r="M2879" s="38" t="s">
        <v>444</v>
      </c>
    </row>
    <row r="2880" spans="1:13" hidden="1" x14ac:dyDescent="0.35">
      <c r="A2880" s="45">
        <v>46053</v>
      </c>
      <c r="B2880" t="s">
        <v>384</v>
      </c>
      <c r="C2880" t="s">
        <v>47</v>
      </c>
      <c r="D2880" t="s">
        <v>58</v>
      </c>
      <c r="E2880" t="s">
        <v>58</v>
      </c>
      <c r="F2880" t="s">
        <v>33</v>
      </c>
      <c r="G2880">
        <v>904</v>
      </c>
      <c r="H2880" t="s">
        <v>389</v>
      </c>
      <c r="I2880" s="38" t="s">
        <v>444</v>
      </c>
      <c r="J2880" t="s">
        <v>444</v>
      </c>
      <c r="K2880" t="s">
        <v>444</v>
      </c>
      <c r="L2880" t="s">
        <v>444</v>
      </c>
      <c r="M2880" t="s">
        <v>444</v>
      </c>
    </row>
    <row r="2881" spans="1:13" hidden="1" x14ac:dyDescent="0.35">
      <c r="A2881" s="45">
        <v>46053</v>
      </c>
      <c r="B2881" t="s">
        <v>384</v>
      </c>
      <c r="C2881" t="s">
        <v>402</v>
      </c>
      <c r="D2881" t="s">
        <v>58</v>
      </c>
      <c r="E2881" t="s">
        <v>58</v>
      </c>
      <c r="F2881" t="s">
        <v>33</v>
      </c>
      <c r="G2881">
        <v>904</v>
      </c>
      <c r="H2881" t="s">
        <v>389</v>
      </c>
      <c r="I2881" t="s">
        <v>444</v>
      </c>
      <c r="J2881" t="s">
        <v>444</v>
      </c>
      <c r="K2881" t="s">
        <v>444</v>
      </c>
      <c r="L2881" t="s">
        <v>444</v>
      </c>
      <c r="M2881" t="s">
        <v>444</v>
      </c>
    </row>
    <row r="2882" spans="1:13" hidden="1" x14ac:dyDescent="0.35">
      <c r="A2882" s="45">
        <v>46053</v>
      </c>
      <c r="B2882" t="s">
        <v>384</v>
      </c>
      <c r="C2882" t="s">
        <v>26</v>
      </c>
      <c r="D2882" t="s">
        <v>58</v>
      </c>
      <c r="E2882" t="s">
        <v>58</v>
      </c>
      <c r="F2882" t="s">
        <v>33</v>
      </c>
      <c r="G2882">
        <v>904</v>
      </c>
      <c r="H2882" t="s">
        <v>389</v>
      </c>
      <c r="I2882" t="s">
        <v>444</v>
      </c>
      <c r="J2882" t="s">
        <v>444</v>
      </c>
      <c r="K2882" t="s">
        <v>444</v>
      </c>
      <c r="L2882" t="s">
        <v>444</v>
      </c>
      <c r="M2882" t="s">
        <v>444</v>
      </c>
    </row>
    <row r="2883" spans="1:13" hidden="1" x14ac:dyDescent="0.35">
      <c r="A2883" s="45">
        <v>46053</v>
      </c>
      <c r="B2883" t="s">
        <v>384</v>
      </c>
      <c r="C2883" t="s">
        <v>42</v>
      </c>
      <c r="D2883" t="s">
        <v>58</v>
      </c>
      <c r="E2883" t="s">
        <v>58</v>
      </c>
      <c r="F2883" t="s">
        <v>33</v>
      </c>
      <c r="G2883">
        <v>904</v>
      </c>
      <c r="H2883" t="s">
        <v>389</v>
      </c>
      <c r="I2883" t="s">
        <v>444</v>
      </c>
      <c r="J2883" t="s">
        <v>444</v>
      </c>
      <c r="K2883" t="s">
        <v>444</v>
      </c>
      <c r="L2883" t="s">
        <v>444</v>
      </c>
      <c r="M2883" t="s">
        <v>444</v>
      </c>
    </row>
    <row r="2884" spans="1:13" hidden="1" x14ac:dyDescent="0.35">
      <c r="A2884" s="45">
        <v>46053</v>
      </c>
      <c r="B2884" t="s">
        <v>384</v>
      </c>
      <c r="C2884" t="s">
        <v>18</v>
      </c>
      <c r="D2884" t="s">
        <v>58</v>
      </c>
      <c r="E2884" t="s">
        <v>58</v>
      </c>
      <c r="F2884" t="s">
        <v>33</v>
      </c>
      <c r="G2884">
        <v>904</v>
      </c>
      <c r="H2884" t="s">
        <v>389</v>
      </c>
      <c r="I2884" t="s">
        <v>444</v>
      </c>
      <c r="J2884" t="s">
        <v>444</v>
      </c>
      <c r="K2884" t="s">
        <v>444</v>
      </c>
      <c r="L2884" t="s">
        <v>444</v>
      </c>
      <c r="M2884" t="s">
        <v>444</v>
      </c>
    </row>
    <row r="2885" spans="1:13" hidden="1" x14ac:dyDescent="0.35">
      <c r="A2885" s="45">
        <v>46053</v>
      </c>
      <c r="B2885" t="s">
        <v>384</v>
      </c>
      <c r="C2885" t="s">
        <v>48</v>
      </c>
      <c r="D2885" t="s">
        <v>58</v>
      </c>
      <c r="E2885" t="s">
        <v>58</v>
      </c>
      <c r="F2885" t="s">
        <v>33</v>
      </c>
      <c r="G2885">
        <v>904</v>
      </c>
      <c r="H2885" t="s">
        <v>389</v>
      </c>
      <c r="I2885" t="s">
        <v>444</v>
      </c>
      <c r="J2885" t="s">
        <v>444</v>
      </c>
      <c r="K2885" t="s">
        <v>444</v>
      </c>
      <c r="L2885" t="s">
        <v>444</v>
      </c>
      <c r="M2885" t="s">
        <v>444</v>
      </c>
    </row>
    <row r="2886" spans="1:13" hidden="1" x14ac:dyDescent="0.35">
      <c r="A2886" s="45">
        <v>46053</v>
      </c>
      <c r="B2886" t="s">
        <v>384</v>
      </c>
      <c r="C2886" t="s">
        <v>46</v>
      </c>
      <c r="D2886" t="s">
        <v>58</v>
      </c>
      <c r="E2886" t="s">
        <v>58</v>
      </c>
      <c r="F2886" t="s">
        <v>33</v>
      </c>
      <c r="G2886">
        <v>905</v>
      </c>
      <c r="H2886" t="s">
        <v>390</v>
      </c>
      <c r="I2886" t="s">
        <v>444</v>
      </c>
      <c r="J2886" t="s">
        <v>444</v>
      </c>
      <c r="K2886" t="s">
        <v>444</v>
      </c>
      <c r="L2886" t="s">
        <v>444</v>
      </c>
      <c r="M2886" t="s">
        <v>444</v>
      </c>
    </row>
    <row r="2887" spans="1:13" hidden="1" x14ac:dyDescent="0.35">
      <c r="A2887" s="45">
        <v>46053</v>
      </c>
      <c r="B2887" t="s">
        <v>384</v>
      </c>
      <c r="C2887" t="s">
        <v>47</v>
      </c>
      <c r="D2887" t="s">
        <v>58</v>
      </c>
      <c r="E2887" t="s">
        <v>58</v>
      </c>
      <c r="F2887" t="s">
        <v>33</v>
      </c>
      <c r="G2887">
        <v>905</v>
      </c>
      <c r="H2887" t="s">
        <v>390</v>
      </c>
      <c r="I2887" t="s">
        <v>444</v>
      </c>
      <c r="J2887" t="s">
        <v>444</v>
      </c>
      <c r="K2887" t="s">
        <v>444</v>
      </c>
      <c r="L2887" t="s">
        <v>444</v>
      </c>
      <c r="M2887" t="s">
        <v>444</v>
      </c>
    </row>
    <row r="2888" spans="1:13" hidden="1" x14ac:dyDescent="0.35">
      <c r="A2888" s="45">
        <v>46053</v>
      </c>
      <c r="B2888" t="s">
        <v>384</v>
      </c>
      <c r="C2888" t="s">
        <v>402</v>
      </c>
      <c r="D2888" t="s">
        <v>58</v>
      </c>
      <c r="E2888" t="s">
        <v>58</v>
      </c>
      <c r="F2888" t="s">
        <v>33</v>
      </c>
      <c r="G2888">
        <v>905</v>
      </c>
      <c r="H2888" t="s">
        <v>390</v>
      </c>
      <c r="I2888" t="s">
        <v>444</v>
      </c>
      <c r="J2888" t="s">
        <v>444</v>
      </c>
      <c r="K2888" t="s">
        <v>444</v>
      </c>
      <c r="L2888" t="s">
        <v>444</v>
      </c>
      <c r="M2888" t="s">
        <v>444</v>
      </c>
    </row>
    <row r="2889" spans="1:13" hidden="1" x14ac:dyDescent="0.35">
      <c r="A2889" s="45">
        <v>46053</v>
      </c>
      <c r="B2889" t="s">
        <v>384</v>
      </c>
      <c r="C2889" t="s">
        <v>26</v>
      </c>
      <c r="D2889" t="s">
        <v>58</v>
      </c>
      <c r="E2889" t="s">
        <v>58</v>
      </c>
      <c r="F2889" t="s">
        <v>33</v>
      </c>
      <c r="G2889">
        <v>905</v>
      </c>
      <c r="H2889" t="s">
        <v>390</v>
      </c>
      <c r="I2889" t="s">
        <v>444</v>
      </c>
      <c r="J2889" t="s">
        <v>444</v>
      </c>
      <c r="K2889" t="s">
        <v>444</v>
      </c>
      <c r="L2889" t="s">
        <v>444</v>
      </c>
      <c r="M2889" t="s">
        <v>444</v>
      </c>
    </row>
    <row r="2890" spans="1:13" hidden="1" x14ac:dyDescent="0.35">
      <c r="A2890" s="45">
        <v>46053</v>
      </c>
      <c r="B2890" t="s">
        <v>384</v>
      </c>
      <c r="C2890" t="s">
        <v>42</v>
      </c>
      <c r="D2890" t="s">
        <v>58</v>
      </c>
      <c r="E2890" t="s">
        <v>58</v>
      </c>
      <c r="F2890" t="s">
        <v>33</v>
      </c>
      <c r="G2890">
        <v>905</v>
      </c>
      <c r="H2890" t="s">
        <v>390</v>
      </c>
      <c r="I2890" t="s">
        <v>444</v>
      </c>
      <c r="J2890" t="s">
        <v>444</v>
      </c>
      <c r="K2890" t="s">
        <v>444</v>
      </c>
      <c r="L2890" t="s">
        <v>444</v>
      </c>
      <c r="M2890" t="s">
        <v>444</v>
      </c>
    </row>
    <row r="2891" spans="1:13" hidden="1" x14ac:dyDescent="0.35">
      <c r="A2891" s="45">
        <v>46053</v>
      </c>
      <c r="B2891" t="s">
        <v>384</v>
      </c>
      <c r="C2891" t="s">
        <v>18</v>
      </c>
      <c r="D2891" t="s">
        <v>58</v>
      </c>
      <c r="E2891" t="s">
        <v>58</v>
      </c>
      <c r="F2891" t="s">
        <v>33</v>
      </c>
      <c r="G2891">
        <v>905</v>
      </c>
      <c r="H2891" t="s">
        <v>390</v>
      </c>
      <c r="I2891" t="s">
        <v>444</v>
      </c>
      <c r="J2891" t="s">
        <v>444</v>
      </c>
      <c r="K2891" t="s">
        <v>444</v>
      </c>
      <c r="L2891" t="s">
        <v>444</v>
      </c>
      <c r="M2891" t="s">
        <v>444</v>
      </c>
    </row>
    <row r="2892" spans="1:13" hidden="1" x14ac:dyDescent="0.35">
      <c r="A2892" s="45">
        <v>46053</v>
      </c>
      <c r="B2892" t="s">
        <v>384</v>
      </c>
      <c r="C2892" t="s">
        <v>48</v>
      </c>
      <c r="D2892" t="s">
        <v>58</v>
      </c>
      <c r="E2892" t="s">
        <v>58</v>
      </c>
      <c r="F2892" t="s">
        <v>33</v>
      </c>
      <c r="G2892">
        <v>905</v>
      </c>
      <c r="H2892" t="s">
        <v>390</v>
      </c>
      <c r="I2892" t="s">
        <v>444</v>
      </c>
      <c r="J2892" t="s">
        <v>444</v>
      </c>
      <c r="K2892" t="s">
        <v>444</v>
      </c>
      <c r="L2892" t="s">
        <v>444</v>
      </c>
      <c r="M2892" t="s">
        <v>444</v>
      </c>
    </row>
    <row r="2893" spans="1:13" hidden="1" x14ac:dyDescent="0.35">
      <c r="A2893" s="45">
        <v>46053</v>
      </c>
      <c r="B2893" t="s">
        <v>384</v>
      </c>
      <c r="C2893" t="s">
        <v>46</v>
      </c>
      <c r="D2893" t="s">
        <v>58</v>
      </c>
      <c r="E2893" t="s">
        <v>58</v>
      </c>
      <c r="F2893" t="s">
        <v>33</v>
      </c>
      <c r="G2893">
        <v>906</v>
      </c>
      <c r="H2893" t="s">
        <v>391</v>
      </c>
      <c r="I2893" t="s">
        <v>447</v>
      </c>
      <c r="J2893" t="s">
        <v>844</v>
      </c>
      <c r="K2893" t="s">
        <v>422</v>
      </c>
      <c r="L2893" t="s">
        <v>422</v>
      </c>
      <c r="M2893" t="s">
        <v>422</v>
      </c>
    </row>
    <row r="2894" spans="1:13" hidden="1" x14ac:dyDescent="0.35">
      <c r="A2894" s="45">
        <v>46053</v>
      </c>
      <c r="B2894" t="s">
        <v>384</v>
      </c>
      <c r="C2894" t="s">
        <v>47</v>
      </c>
      <c r="D2894" t="s">
        <v>58</v>
      </c>
      <c r="E2894" t="s">
        <v>58</v>
      </c>
      <c r="F2894" t="s">
        <v>33</v>
      </c>
      <c r="G2894">
        <v>906</v>
      </c>
      <c r="H2894" t="s">
        <v>391</v>
      </c>
      <c r="I2894" t="s">
        <v>422</v>
      </c>
      <c r="J2894" t="s">
        <v>444</v>
      </c>
      <c r="K2894" t="s">
        <v>422</v>
      </c>
      <c r="L2894" t="s">
        <v>444</v>
      </c>
      <c r="M2894" t="s">
        <v>444</v>
      </c>
    </row>
    <row r="2895" spans="1:13" hidden="1" x14ac:dyDescent="0.35">
      <c r="A2895" s="45">
        <v>46053</v>
      </c>
      <c r="B2895" t="s">
        <v>384</v>
      </c>
      <c r="C2895" t="s">
        <v>402</v>
      </c>
      <c r="D2895" t="s">
        <v>58</v>
      </c>
      <c r="E2895" t="s">
        <v>58</v>
      </c>
      <c r="F2895" t="s">
        <v>33</v>
      </c>
      <c r="G2895">
        <v>906</v>
      </c>
      <c r="H2895" t="s">
        <v>391</v>
      </c>
      <c r="I2895" t="s">
        <v>422</v>
      </c>
      <c r="J2895" t="s">
        <v>422</v>
      </c>
      <c r="K2895" t="s">
        <v>444</v>
      </c>
      <c r="L2895" t="s">
        <v>444</v>
      </c>
      <c r="M2895" t="s">
        <v>422</v>
      </c>
    </row>
    <row r="2896" spans="1:13" hidden="1" x14ac:dyDescent="0.35">
      <c r="A2896" s="45">
        <v>46053</v>
      </c>
      <c r="B2896" t="s">
        <v>384</v>
      </c>
      <c r="C2896" t="s">
        <v>26</v>
      </c>
      <c r="D2896" t="s">
        <v>58</v>
      </c>
      <c r="E2896" t="s">
        <v>58</v>
      </c>
      <c r="F2896" t="s">
        <v>33</v>
      </c>
      <c r="G2896">
        <v>906</v>
      </c>
      <c r="H2896" t="s">
        <v>391</v>
      </c>
      <c r="I2896" t="s">
        <v>444</v>
      </c>
      <c r="J2896" t="s">
        <v>444</v>
      </c>
      <c r="K2896" t="s">
        <v>444</v>
      </c>
      <c r="L2896" t="s">
        <v>444</v>
      </c>
      <c r="M2896" t="s">
        <v>444</v>
      </c>
    </row>
    <row r="2897" spans="1:13" hidden="1" x14ac:dyDescent="0.35">
      <c r="A2897" s="45">
        <v>46053</v>
      </c>
      <c r="B2897" t="s">
        <v>384</v>
      </c>
      <c r="C2897" t="s">
        <v>42</v>
      </c>
      <c r="D2897" t="s">
        <v>58</v>
      </c>
      <c r="E2897" t="s">
        <v>58</v>
      </c>
      <c r="F2897" t="s">
        <v>33</v>
      </c>
      <c r="G2897">
        <v>906</v>
      </c>
      <c r="H2897" t="s">
        <v>391</v>
      </c>
      <c r="I2897" t="s">
        <v>444</v>
      </c>
      <c r="J2897" t="s">
        <v>444</v>
      </c>
      <c r="K2897" t="s">
        <v>444</v>
      </c>
      <c r="L2897" t="s">
        <v>444</v>
      </c>
      <c r="M2897" t="s">
        <v>444</v>
      </c>
    </row>
    <row r="2898" spans="1:13" hidden="1" x14ac:dyDescent="0.35">
      <c r="A2898" s="45">
        <v>46053</v>
      </c>
      <c r="B2898" t="s">
        <v>384</v>
      </c>
      <c r="C2898" t="s">
        <v>18</v>
      </c>
      <c r="D2898" t="s">
        <v>58</v>
      </c>
      <c r="E2898" t="s">
        <v>58</v>
      </c>
      <c r="F2898" t="s">
        <v>33</v>
      </c>
      <c r="G2898">
        <v>906</v>
      </c>
      <c r="H2898" t="s">
        <v>391</v>
      </c>
      <c r="I2898" t="s">
        <v>900</v>
      </c>
      <c r="J2898" t="s">
        <v>1342</v>
      </c>
      <c r="K2898" t="s">
        <v>422</v>
      </c>
      <c r="L2898" t="s">
        <v>422</v>
      </c>
      <c r="M2898" t="s">
        <v>422</v>
      </c>
    </row>
    <row r="2899" spans="1:13" hidden="1" x14ac:dyDescent="0.35">
      <c r="A2899" s="45">
        <v>46053</v>
      </c>
      <c r="B2899" t="s">
        <v>384</v>
      </c>
      <c r="C2899" t="s">
        <v>48</v>
      </c>
      <c r="D2899" t="s">
        <v>58</v>
      </c>
      <c r="E2899" t="s">
        <v>58</v>
      </c>
      <c r="F2899" t="s">
        <v>33</v>
      </c>
      <c r="G2899">
        <v>906</v>
      </c>
      <c r="H2899" t="s">
        <v>391</v>
      </c>
      <c r="I2899" t="s">
        <v>444</v>
      </c>
      <c r="J2899" t="s">
        <v>444</v>
      </c>
      <c r="K2899" t="s">
        <v>444</v>
      </c>
      <c r="L2899" t="s">
        <v>444</v>
      </c>
      <c r="M2899" t="s">
        <v>444</v>
      </c>
    </row>
    <row r="2900" spans="1:13" hidden="1" x14ac:dyDescent="0.35">
      <c r="A2900" s="45">
        <v>46053</v>
      </c>
      <c r="B2900" t="s">
        <v>384</v>
      </c>
      <c r="C2900" t="s">
        <v>46</v>
      </c>
      <c r="D2900" t="s">
        <v>58</v>
      </c>
      <c r="E2900" t="s">
        <v>58</v>
      </c>
      <c r="F2900" t="s">
        <v>33</v>
      </c>
      <c r="G2900">
        <v>907</v>
      </c>
      <c r="H2900" t="s">
        <v>71</v>
      </c>
      <c r="I2900" t="s">
        <v>1579</v>
      </c>
      <c r="J2900" t="s">
        <v>1291</v>
      </c>
      <c r="K2900" t="s">
        <v>823</v>
      </c>
      <c r="L2900" t="s">
        <v>1364</v>
      </c>
      <c r="M2900" t="s">
        <v>422</v>
      </c>
    </row>
    <row r="2901" spans="1:13" hidden="1" x14ac:dyDescent="0.35">
      <c r="A2901" s="45">
        <v>46053</v>
      </c>
      <c r="B2901" t="s">
        <v>384</v>
      </c>
      <c r="C2901" t="s">
        <v>47</v>
      </c>
      <c r="D2901" t="s">
        <v>58</v>
      </c>
      <c r="E2901" t="s">
        <v>58</v>
      </c>
      <c r="F2901" t="s">
        <v>33</v>
      </c>
      <c r="G2901">
        <v>907</v>
      </c>
      <c r="H2901" t="s">
        <v>71</v>
      </c>
      <c r="I2901" t="s">
        <v>1580</v>
      </c>
      <c r="J2901" t="s">
        <v>422</v>
      </c>
      <c r="K2901" t="s">
        <v>561</v>
      </c>
      <c r="L2901" t="s">
        <v>444</v>
      </c>
      <c r="M2901" t="s">
        <v>422</v>
      </c>
    </row>
    <row r="2902" spans="1:13" hidden="1" x14ac:dyDescent="0.35">
      <c r="A2902" s="45">
        <v>46053</v>
      </c>
      <c r="B2902" t="s">
        <v>384</v>
      </c>
      <c r="C2902" t="s">
        <v>402</v>
      </c>
      <c r="D2902" t="s">
        <v>58</v>
      </c>
      <c r="E2902" t="s">
        <v>58</v>
      </c>
      <c r="F2902" t="s">
        <v>33</v>
      </c>
      <c r="G2902">
        <v>907</v>
      </c>
      <c r="H2902" t="s">
        <v>71</v>
      </c>
      <c r="I2902" t="s">
        <v>422</v>
      </c>
      <c r="J2902" t="s">
        <v>422</v>
      </c>
      <c r="K2902" t="s">
        <v>422</v>
      </c>
      <c r="L2902" t="s">
        <v>444</v>
      </c>
      <c r="M2902" t="s">
        <v>422</v>
      </c>
    </row>
    <row r="2903" spans="1:13" hidden="1" x14ac:dyDescent="0.35">
      <c r="A2903" s="45">
        <v>46053</v>
      </c>
      <c r="B2903" t="s">
        <v>384</v>
      </c>
      <c r="C2903" t="s">
        <v>26</v>
      </c>
      <c r="D2903" t="s">
        <v>58</v>
      </c>
      <c r="E2903" t="s">
        <v>58</v>
      </c>
      <c r="F2903" t="s">
        <v>33</v>
      </c>
      <c r="G2903">
        <v>907</v>
      </c>
      <c r="H2903" t="s">
        <v>71</v>
      </c>
      <c r="I2903" t="s">
        <v>1302</v>
      </c>
      <c r="J2903" t="s">
        <v>422</v>
      </c>
      <c r="K2903" t="s">
        <v>422</v>
      </c>
      <c r="L2903" t="s">
        <v>444</v>
      </c>
      <c r="M2903" t="s">
        <v>830</v>
      </c>
    </row>
    <row r="2904" spans="1:13" hidden="1" x14ac:dyDescent="0.35">
      <c r="A2904" s="45">
        <v>46053</v>
      </c>
      <c r="B2904" t="s">
        <v>384</v>
      </c>
      <c r="C2904" t="s">
        <v>42</v>
      </c>
      <c r="D2904" t="s">
        <v>58</v>
      </c>
      <c r="E2904" t="s">
        <v>58</v>
      </c>
      <c r="F2904" t="s">
        <v>33</v>
      </c>
      <c r="G2904">
        <v>907</v>
      </c>
      <c r="H2904" t="s">
        <v>71</v>
      </c>
      <c r="I2904" t="s">
        <v>1232</v>
      </c>
      <c r="J2904" t="s">
        <v>1364</v>
      </c>
      <c r="K2904" t="s">
        <v>422</v>
      </c>
      <c r="L2904" t="s">
        <v>422</v>
      </c>
      <c r="M2904" t="s">
        <v>560</v>
      </c>
    </row>
    <row r="2905" spans="1:13" hidden="1" x14ac:dyDescent="0.35">
      <c r="A2905" s="45">
        <v>46053</v>
      </c>
      <c r="B2905" t="s">
        <v>384</v>
      </c>
      <c r="C2905" t="s">
        <v>18</v>
      </c>
      <c r="D2905" t="s">
        <v>58</v>
      </c>
      <c r="E2905" t="s">
        <v>58</v>
      </c>
      <c r="F2905" t="s">
        <v>33</v>
      </c>
      <c r="G2905">
        <v>907</v>
      </c>
      <c r="H2905" t="s">
        <v>71</v>
      </c>
      <c r="I2905" t="s">
        <v>1581</v>
      </c>
      <c r="J2905" t="s">
        <v>1327</v>
      </c>
      <c r="K2905" t="s">
        <v>823</v>
      </c>
      <c r="L2905" t="s">
        <v>1023</v>
      </c>
      <c r="M2905" t="s">
        <v>422</v>
      </c>
    </row>
    <row r="2906" spans="1:13" hidden="1" x14ac:dyDescent="0.35">
      <c r="A2906" s="45">
        <v>46053</v>
      </c>
      <c r="B2906" t="s">
        <v>384</v>
      </c>
      <c r="C2906" t="s">
        <v>48</v>
      </c>
      <c r="D2906" t="s">
        <v>58</v>
      </c>
      <c r="E2906" t="s">
        <v>58</v>
      </c>
      <c r="F2906" t="s">
        <v>33</v>
      </c>
      <c r="G2906">
        <v>907</v>
      </c>
      <c r="H2906" t="s">
        <v>71</v>
      </c>
      <c r="I2906" t="s">
        <v>1575</v>
      </c>
      <c r="J2906" t="s">
        <v>1315</v>
      </c>
      <c r="K2906" t="s">
        <v>422</v>
      </c>
      <c r="L2906" t="s">
        <v>422</v>
      </c>
      <c r="M2906" t="s">
        <v>422</v>
      </c>
    </row>
    <row r="2907" spans="1:13" hidden="1" x14ac:dyDescent="0.35">
      <c r="A2907" s="45">
        <v>46053</v>
      </c>
      <c r="B2907" t="s">
        <v>384</v>
      </c>
      <c r="C2907" t="s">
        <v>46</v>
      </c>
      <c r="D2907" t="s">
        <v>58</v>
      </c>
      <c r="E2907" t="s">
        <v>58</v>
      </c>
      <c r="F2907" t="s">
        <v>33</v>
      </c>
      <c r="G2907">
        <v>908</v>
      </c>
      <c r="H2907" t="s">
        <v>26</v>
      </c>
      <c r="I2907" t="s">
        <v>658</v>
      </c>
      <c r="J2907" t="s">
        <v>1394</v>
      </c>
      <c r="K2907" t="s">
        <v>422</v>
      </c>
      <c r="L2907" t="s">
        <v>422</v>
      </c>
      <c r="M2907" t="s">
        <v>1582</v>
      </c>
    </row>
    <row r="2908" spans="1:13" hidden="1" x14ac:dyDescent="0.35">
      <c r="A2908" s="45">
        <v>46053</v>
      </c>
      <c r="B2908" t="s">
        <v>384</v>
      </c>
      <c r="C2908" t="s">
        <v>47</v>
      </c>
      <c r="D2908" t="s">
        <v>58</v>
      </c>
      <c r="E2908" t="s">
        <v>58</v>
      </c>
      <c r="F2908" t="s">
        <v>33</v>
      </c>
      <c r="G2908">
        <v>908</v>
      </c>
      <c r="H2908" t="s">
        <v>26</v>
      </c>
      <c r="I2908" t="s">
        <v>422</v>
      </c>
      <c r="J2908" t="s">
        <v>422</v>
      </c>
      <c r="K2908" t="s">
        <v>422</v>
      </c>
      <c r="L2908" t="s">
        <v>444</v>
      </c>
      <c r="M2908" t="s">
        <v>422</v>
      </c>
    </row>
    <row r="2909" spans="1:13" hidden="1" x14ac:dyDescent="0.35">
      <c r="A2909" s="45">
        <v>46053</v>
      </c>
      <c r="B2909" t="s">
        <v>384</v>
      </c>
      <c r="C2909" t="s">
        <v>402</v>
      </c>
      <c r="D2909" t="s">
        <v>58</v>
      </c>
      <c r="E2909" t="s">
        <v>58</v>
      </c>
      <c r="F2909" t="s">
        <v>33</v>
      </c>
      <c r="G2909">
        <v>908</v>
      </c>
      <c r="H2909" t="s">
        <v>26</v>
      </c>
      <c r="I2909" s="38" t="s">
        <v>444</v>
      </c>
      <c r="J2909" s="38" t="s">
        <v>444</v>
      </c>
      <c r="K2909" s="38" t="s">
        <v>444</v>
      </c>
      <c r="L2909" s="38" t="s">
        <v>444</v>
      </c>
      <c r="M2909" s="38" t="s">
        <v>444</v>
      </c>
    </row>
    <row r="2910" spans="1:13" hidden="1" x14ac:dyDescent="0.35">
      <c r="A2910" s="45">
        <v>46053</v>
      </c>
      <c r="B2910" t="s">
        <v>384</v>
      </c>
      <c r="C2910" t="s">
        <v>26</v>
      </c>
      <c r="D2910" t="s">
        <v>58</v>
      </c>
      <c r="E2910" t="s">
        <v>58</v>
      </c>
      <c r="F2910" t="s">
        <v>33</v>
      </c>
      <c r="G2910">
        <v>908</v>
      </c>
      <c r="H2910" t="s">
        <v>26</v>
      </c>
      <c r="I2910" s="38" t="s">
        <v>1583</v>
      </c>
      <c r="J2910" s="38" t="s">
        <v>422</v>
      </c>
      <c r="K2910" t="s">
        <v>444</v>
      </c>
      <c r="L2910" s="38" t="s">
        <v>422</v>
      </c>
      <c r="M2910" t="s">
        <v>853</v>
      </c>
    </row>
    <row r="2911" spans="1:13" hidden="1" x14ac:dyDescent="0.35">
      <c r="A2911" s="45">
        <v>46053</v>
      </c>
      <c r="B2911" t="s">
        <v>384</v>
      </c>
      <c r="C2911" t="s">
        <v>42</v>
      </c>
      <c r="D2911" t="s">
        <v>58</v>
      </c>
      <c r="E2911" t="s">
        <v>58</v>
      </c>
      <c r="F2911" t="s">
        <v>33</v>
      </c>
      <c r="G2911">
        <v>908</v>
      </c>
      <c r="H2911" t="s">
        <v>26</v>
      </c>
      <c r="I2911" s="38" t="s">
        <v>1241</v>
      </c>
      <c r="J2911" s="38" t="s">
        <v>1584</v>
      </c>
      <c r="K2911" t="s">
        <v>422</v>
      </c>
      <c r="L2911" s="37" t="s">
        <v>422</v>
      </c>
      <c r="M2911" s="37" t="s">
        <v>560</v>
      </c>
    </row>
    <row r="2912" spans="1:13" hidden="1" x14ac:dyDescent="0.35">
      <c r="A2912" s="45">
        <v>46053</v>
      </c>
      <c r="B2912" t="s">
        <v>384</v>
      </c>
      <c r="C2912" t="s">
        <v>18</v>
      </c>
      <c r="D2912" t="s">
        <v>58</v>
      </c>
      <c r="E2912" t="s">
        <v>58</v>
      </c>
      <c r="F2912" t="s">
        <v>33</v>
      </c>
      <c r="G2912">
        <v>908</v>
      </c>
      <c r="H2912" t="s">
        <v>26</v>
      </c>
      <c r="I2912" s="38" t="s">
        <v>1180</v>
      </c>
      <c r="J2912" s="38" t="s">
        <v>985</v>
      </c>
      <c r="K2912" t="s">
        <v>422</v>
      </c>
      <c r="L2912" t="s">
        <v>422</v>
      </c>
      <c r="M2912" t="s">
        <v>1027</v>
      </c>
    </row>
    <row r="2913" spans="1:13" hidden="1" x14ac:dyDescent="0.35">
      <c r="A2913" s="45">
        <v>46053</v>
      </c>
      <c r="B2913" t="s">
        <v>384</v>
      </c>
      <c r="C2913" t="s">
        <v>48</v>
      </c>
      <c r="D2913" t="s">
        <v>58</v>
      </c>
      <c r="E2913" t="s">
        <v>58</v>
      </c>
      <c r="F2913" t="s">
        <v>33</v>
      </c>
      <c r="G2913">
        <v>908</v>
      </c>
      <c r="H2913" t="s">
        <v>26</v>
      </c>
      <c r="I2913" s="38" t="s">
        <v>929</v>
      </c>
      <c r="J2913" s="38" t="s">
        <v>1444</v>
      </c>
      <c r="K2913" t="s">
        <v>422</v>
      </c>
      <c r="L2913" s="38" t="s">
        <v>422</v>
      </c>
      <c r="M2913" t="s">
        <v>422</v>
      </c>
    </row>
    <row r="2914" spans="1:13" hidden="1" x14ac:dyDescent="0.35">
      <c r="A2914" s="45">
        <v>46053</v>
      </c>
      <c r="B2914" t="s">
        <v>384</v>
      </c>
      <c r="C2914" t="s">
        <v>46</v>
      </c>
      <c r="D2914" t="s">
        <v>58</v>
      </c>
      <c r="E2914" t="s">
        <v>58</v>
      </c>
      <c r="F2914" t="s">
        <v>33</v>
      </c>
      <c r="G2914">
        <v>999</v>
      </c>
      <c r="H2914" t="s">
        <v>27</v>
      </c>
      <c r="I2914" s="37" t="s">
        <v>575</v>
      </c>
      <c r="J2914" s="38" t="s">
        <v>576</v>
      </c>
      <c r="K2914" s="38" t="s">
        <v>577</v>
      </c>
      <c r="L2914" s="37" t="s">
        <v>536</v>
      </c>
      <c r="M2914" s="38" t="s">
        <v>578</v>
      </c>
    </row>
    <row r="2915" spans="1:13" hidden="1" x14ac:dyDescent="0.35">
      <c r="A2915" s="45">
        <v>46053</v>
      </c>
      <c r="B2915" t="s">
        <v>384</v>
      </c>
      <c r="C2915" t="s">
        <v>47</v>
      </c>
      <c r="D2915" t="s">
        <v>58</v>
      </c>
      <c r="E2915" t="s">
        <v>58</v>
      </c>
      <c r="F2915" t="s">
        <v>33</v>
      </c>
      <c r="G2915">
        <v>999</v>
      </c>
      <c r="H2915" t="s">
        <v>27</v>
      </c>
      <c r="I2915" s="37" t="s">
        <v>579</v>
      </c>
      <c r="J2915" s="38" t="s">
        <v>422</v>
      </c>
      <c r="K2915" t="s">
        <v>580</v>
      </c>
      <c r="L2915" s="38" t="s">
        <v>444</v>
      </c>
      <c r="M2915" t="s">
        <v>422</v>
      </c>
    </row>
    <row r="2916" spans="1:13" hidden="1" x14ac:dyDescent="0.35">
      <c r="A2916" s="45">
        <v>46053</v>
      </c>
      <c r="B2916" t="s">
        <v>384</v>
      </c>
      <c r="C2916" t="s">
        <v>402</v>
      </c>
      <c r="D2916" t="s">
        <v>58</v>
      </c>
      <c r="E2916" t="s">
        <v>58</v>
      </c>
      <c r="F2916" t="s">
        <v>33</v>
      </c>
      <c r="G2916">
        <v>999</v>
      </c>
      <c r="H2916" t="s">
        <v>27</v>
      </c>
      <c r="I2916" s="38" t="s">
        <v>581</v>
      </c>
      <c r="J2916" s="38" t="s">
        <v>472</v>
      </c>
      <c r="K2916" s="38" t="s">
        <v>422</v>
      </c>
      <c r="L2916" s="38" t="s">
        <v>444</v>
      </c>
      <c r="M2916" s="38" t="s">
        <v>422</v>
      </c>
    </row>
    <row r="2917" spans="1:13" hidden="1" x14ac:dyDescent="0.35">
      <c r="A2917" s="45">
        <v>46053</v>
      </c>
      <c r="B2917" t="s">
        <v>384</v>
      </c>
      <c r="C2917" t="s">
        <v>26</v>
      </c>
      <c r="D2917" t="s">
        <v>58</v>
      </c>
      <c r="E2917" t="s">
        <v>58</v>
      </c>
      <c r="F2917" t="s">
        <v>33</v>
      </c>
      <c r="G2917">
        <v>999</v>
      </c>
      <c r="H2917" t="s">
        <v>27</v>
      </c>
      <c r="I2917" s="38" t="s">
        <v>582</v>
      </c>
      <c r="J2917" s="38" t="s">
        <v>505</v>
      </c>
      <c r="K2917" s="37" t="s">
        <v>422</v>
      </c>
      <c r="L2917" s="38" t="s">
        <v>422</v>
      </c>
      <c r="M2917" t="s">
        <v>583</v>
      </c>
    </row>
    <row r="2918" spans="1:13" hidden="1" x14ac:dyDescent="0.35">
      <c r="A2918" s="45">
        <v>46053</v>
      </c>
      <c r="B2918" t="s">
        <v>384</v>
      </c>
      <c r="C2918" t="s">
        <v>42</v>
      </c>
      <c r="D2918" t="s">
        <v>58</v>
      </c>
      <c r="E2918" t="s">
        <v>58</v>
      </c>
      <c r="F2918" t="s">
        <v>33</v>
      </c>
      <c r="G2918">
        <v>999</v>
      </c>
      <c r="H2918" t="s">
        <v>27</v>
      </c>
      <c r="I2918" s="38" t="s">
        <v>584</v>
      </c>
      <c r="J2918" s="38" t="s">
        <v>585</v>
      </c>
      <c r="K2918" t="s">
        <v>586</v>
      </c>
      <c r="L2918" s="37" t="s">
        <v>465</v>
      </c>
      <c r="M2918" t="s">
        <v>469</v>
      </c>
    </row>
    <row r="2919" spans="1:13" hidden="1" x14ac:dyDescent="0.35">
      <c r="A2919" s="45">
        <v>46053</v>
      </c>
      <c r="B2919" t="s">
        <v>384</v>
      </c>
      <c r="C2919" t="s">
        <v>18</v>
      </c>
      <c r="D2919" t="s">
        <v>58</v>
      </c>
      <c r="E2919" t="s">
        <v>58</v>
      </c>
      <c r="F2919" t="s">
        <v>33</v>
      </c>
      <c r="G2919">
        <v>999</v>
      </c>
      <c r="H2919" t="s">
        <v>27</v>
      </c>
      <c r="I2919" s="38" t="s">
        <v>587</v>
      </c>
      <c r="J2919" s="38" t="s">
        <v>588</v>
      </c>
      <c r="K2919" t="s">
        <v>589</v>
      </c>
      <c r="L2919" t="s">
        <v>590</v>
      </c>
      <c r="M2919" t="s">
        <v>591</v>
      </c>
    </row>
    <row r="2920" spans="1:13" hidden="1" x14ac:dyDescent="0.35">
      <c r="A2920" s="45">
        <v>46053</v>
      </c>
      <c r="B2920" t="s">
        <v>384</v>
      </c>
      <c r="C2920" t="s">
        <v>48</v>
      </c>
      <c r="D2920" t="s">
        <v>58</v>
      </c>
      <c r="E2920" t="s">
        <v>58</v>
      </c>
      <c r="F2920" t="s">
        <v>33</v>
      </c>
      <c r="G2920">
        <v>999</v>
      </c>
      <c r="H2920" t="s">
        <v>27</v>
      </c>
      <c r="I2920" s="38" t="s">
        <v>592</v>
      </c>
      <c r="J2920" s="38" t="s">
        <v>537</v>
      </c>
      <c r="K2920" t="s">
        <v>507</v>
      </c>
      <c r="L2920" s="38" t="s">
        <v>422</v>
      </c>
      <c r="M2920" t="s">
        <v>422</v>
      </c>
    </row>
    <row r="2921" spans="1:13" hidden="1" x14ac:dyDescent="0.35">
      <c r="A2921" s="45">
        <v>46053</v>
      </c>
      <c r="B2921" t="s">
        <v>384</v>
      </c>
      <c r="C2921" t="s">
        <v>46</v>
      </c>
      <c r="D2921" t="s">
        <v>58</v>
      </c>
      <c r="E2921" t="s">
        <v>58</v>
      </c>
      <c r="F2921" t="s">
        <v>34</v>
      </c>
      <c r="G2921">
        <v>901</v>
      </c>
      <c r="H2921" t="s">
        <v>386</v>
      </c>
      <c r="I2921" s="37" t="s">
        <v>444</v>
      </c>
      <c r="J2921" s="38" t="s">
        <v>444</v>
      </c>
      <c r="K2921" s="38" t="s">
        <v>444</v>
      </c>
      <c r="L2921" s="37" t="s">
        <v>444</v>
      </c>
      <c r="M2921" s="38" t="s">
        <v>444</v>
      </c>
    </row>
    <row r="2922" spans="1:13" hidden="1" x14ac:dyDescent="0.35">
      <c r="A2922" s="45">
        <v>46053</v>
      </c>
      <c r="B2922" t="s">
        <v>384</v>
      </c>
      <c r="C2922" t="s">
        <v>47</v>
      </c>
      <c r="D2922" t="s">
        <v>58</v>
      </c>
      <c r="E2922" t="s">
        <v>58</v>
      </c>
      <c r="F2922" t="s">
        <v>34</v>
      </c>
      <c r="G2922">
        <v>901</v>
      </c>
      <c r="H2922" t="s">
        <v>386</v>
      </c>
      <c r="I2922" s="37" t="s">
        <v>444</v>
      </c>
      <c r="J2922" s="38" t="s">
        <v>444</v>
      </c>
      <c r="K2922" t="s">
        <v>444</v>
      </c>
      <c r="L2922" s="38" t="s">
        <v>444</v>
      </c>
      <c r="M2922" t="s">
        <v>444</v>
      </c>
    </row>
    <row r="2923" spans="1:13" hidden="1" x14ac:dyDescent="0.35">
      <c r="A2923" s="45">
        <v>46053</v>
      </c>
      <c r="B2923" t="s">
        <v>384</v>
      </c>
      <c r="C2923" t="s">
        <v>402</v>
      </c>
      <c r="D2923" t="s">
        <v>58</v>
      </c>
      <c r="E2923" t="s">
        <v>58</v>
      </c>
      <c r="F2923" t="s">
        <v>34</v>
      </c>
      <c r="G2923">
        <v>901</v>
      </c>
      <c r="H2923" t="s">
        <v>386</v>
      </c>
      <c r="I2923" s="38" t="s">
        <v>444</v>
      </c>
      <c r="J2923" s="38" t="s">
        <v>444</v>
      </c>
      <c r="K2923" t="s">
        <v>444</v>
      </c>
      <c r="L2923" t="s">
        <v>444</v>
      </c>
      <c r="M2923" s="37" t="s">
        <v>444</v>
      </c>
    </row>
    <row r="2924" spans="1:13" hidden="1" x14ac:dyDescent="0.35">
      <c r="A2924" s="45">
        <v>46053</v>
      </c>
      <c r="B2924" t="s">
        <v>384</v>
      </c>
      <c r="C2924" t="s">
        <v>26</v>
      </c>
      <c r="D2924" t="s">
        <v>58</v>
      </c>
      <c r="E2924" t="s">
        <v>58</v>
      </c>
      <c r="F2924" t="s">
        <v>34</v>
      </c>
      <c r="G2924">
        <v>901</v>
      </c>
      <c r="H2924" t="s">
        <v>386</v>
      </c>
      <c r="I2924" s="38" t="s">
        <v>444</v>
      </c>
      <c r="J2924" s="38" t="s">
        <v>444</v>
      </c>
      <c r="K2924" t="s">
        <v>444</v>
      </c>
      <c r="L2924" t="s">
        <v>444</v>
      </c>
      <c r="M2924" s="37" t="s">
        <v>444</v>
      </c>
    </row>
    <row r="2925" spans="1:13" hidden="1" x14ac:dyDescent="0.35">
      <c r="A2925" s="45">
        <v>46053</v>
      </c>
      <c r="B2925" t="s">
        <v>384</v>
      </c>
      <c r="C2925" t="s">
        <v>42</v>
      </c>
      <c r="D2925" t="s">
        <v>58</v>
      </c>
      <c r="E2925" t="s">
        <v>58</v>
      </c>
      <c r="F2925" t="s">
        <v>34</v>
      </c>
      <c r="G2925">
        <v>901</v>
      </c>
      <c r="H2925" t="s">
        <v>386</v>
      </c>
      <c r="I2925" t="s">
        <v>444</v>
      </c>
      <c r="J2925" t="s">
        <v>444</v>
      </c>
      <c r="K2925" t="s">
        <v>444</v>
      </c>
      <c r="L2925" t="s">
        <v>444</v>
      </c>
      <c r="M2925" t="s">
        <v>444</v>
      </c>
    </row>
    <row r="2926" spans="1:13" hidden="1" x14ac:dyDescent="0.35">
      <c r="A2926" s="45">
        <v>46053</v>
      </c>
      <c r="B2926" t="s">
        <v>384</v>
      </c>
      <c r="C2926" t="s">
        <v>18</v>
      </c>
      <c r="D2926" t="s">
        <v>58</v>
      </c>
      <c r="E2926" t="s">
        <v>58</v>
      </c>
      <c r="F2926" t="s">
        <v>34</v>
      </c>
      <c r="G2926">
        <v>901</v>
      </c>
      <c r="H2926" t="s">
        <v>386</v>
      </c>
      <c r="I2926" t="s">
        <v>444</v>
      </c>
      <c r="J2926" t="s">
        <v>444</v>
      </c>
      <c r="K2926" t="s">
        <v>444</v>
      </c>
      <c r="L2926" t="s">
        <v>444</v>
      </c>
      <c r="M2926" t="s">
        <v>444</v>
      </c>
    </row>
    <row r="2927" spans="1:13" hidden="1" x14ac:dyDescent="0.35">
      <c r="A2927" s="45">
        <v>46053</v>
      </c>
      <c r="B2927" t="s">
        <v>384</v>
      </c>
      <c r="C2927" t="s">
        <v>48</v>
      </c>
      <c r="D2927" t="s">
        <v>58</v>
      </c>
      <c r="E2927" t="s">
        <v>58</v>
      </c>
      <c r="F2927" t="s">
        <v>34</v>
      </c>
      <c r="G2927">
        <v>901</v>
      </c>
      <c r="H2927" t="s">
        <v>386</v>
      </c>
      <c r="I2927" t="s">
        <v>444</v>
      </c>
      <c r="J2927" t="s">
        <v>444</v>
      </c>
      <c r="K2927" t="s">
        <v>444</v>
      </c>
      <c r="L2927" t="s">
        <v>444</v>
      </c>
      <c r="M2927" t="s">
        <v>444</v>
      </c>
    </row>
    <row r="2928" spans="1:13" hidden="1" x14ac:dyDescent="0.35">
      <c r="A2928" s="45">
        <v>46053</v>
      </c>
      <c r="B2928" t="s">
        <v>384</v>
      </c>
      <c r="C2928" t="s">
        <v>46</v>
      </c>
      <c r="D2928" t="s">
        <v>58</v>
      </c>
      <c r="E2928" t="s">
        <v>58</v>
      </c>
      <c r="F2928" t="s">
        <v>34</v>
      </c>
      <c r="G2928">
        <v>902</v>
      </c>
      <c r="H2928" t="s">
        <v>387</v>
      </c>
      <c r="I2928" t="s">
        <v>444</v>
      </c>
      <c r="J2928" t="s">
        <v>444</v>
      </c>
      <c r="K2928" t="s">
        <v>444</v>
      </c>
      <c r="L2928" t="s">
        <v>444</v>
      </c>
      <c r="M2928" t="s">
        <v>444</v>
      </c>
    </row>
    <row r="2929" spans="1:13" hidden="1" x14ac:dyDescent="0.35">
      <c r="A2929" s="45">
        <v>46053</v>
      </c>
      <c r="B2929" t="s">
        <v>384</v>
      </c>
      <c r="C2929" t="s">
        <v>47</v>
      </c>
      <c r="D2929" t="s">
        <v>58</v>
      </c>
      <c r="E2929" t="s">
        <v>58</v>
      </c>
      <c r="F2929" t="s">
        <v>34</v>
      </c>
      <c r="G2929">
        <v>902</v>
      </c>
      <c r="H2929" t="s">
        <v>387</v>
      </c>
      <c r="I2929" s="38" t="s">
        <v>444</v>
      </c>
      <c r="J2929" s="38" t="s">
        <v>444</v>
      </c>
      <c r="K2929" t="s">
        <v>444</v>
      </c>
      <c r="L2929" t="s">
        <v>444</v>
      </c>
      <c r="M2929" s="37" t="s">
        <v>444</v>
      </c>
    </row>
    <row r="2930" spans="1:13" hidden="1" x14ac:dyDescent="0.35">
      <c r="A2930" s="45">
        <v>46053</v>
      </c>
      <c r="B2930" t="s">
        <v>384</v>
      </c>
      <c r="C2930" t="s">
        <v>402</v>
      </c>
      <c r="D2930" t="s">
        <v>58</v>
      </c>
      <c r="E2930" t="s">
        <v>58</v>
      </c>
      <c r="F2930" t="s">
        <v>34</v>
      </c>
      <c r="G2930">
        <v>902</v>
      </c>
      <c r="H2930" t="s">
        <v>387</v>
      </c>
      <c r="I2930" s="38" t="s">
        <v>444</v>
      </c>
      <c r="J2930" s="38" t="s">
        <v>444</v>
      </c>
      <c r="K2930" t="s">
        <v>444</v>
      </c>
      <c r="L2930" t="s">
        <v>444</v>
      </c>
      <c r="M2930" t="s">
        <v>444</v>
      </c>
    </row>
    <row r="2931" spans="1:13" hidden="1" x14ac:dyDescent="0.35">
      <c r="A2931" s="45">
        <v>46053</v>
      </c>
      <c r="B2931" t="s">
        <v>384</v>
      </c>
      <c r="C2931" t="s">
        <v>26</v>
      </c>
      <c r="D2931" t="s">
        <v>58</v>
      </c>
      <c r="E2931" t="s">
        <v>58</v>
      </c>
      <c r="F2931" t="s">
        <v>34</v>
      </c>
      <c r="G2931">
        <v>902</v>
      </c>
      <c r="H2931" t="s">
        <v>387</v>
      </c>
      <c r="I2931" t="s">
        <v>444</v>
      </c>
      <c r="J2931" t="s">
        <v>444</v>
      </c>
      <c r="K2931" t="s">
        <v>444</v>
      </c>
      <c r="L2931" t="s">
        <v>444</v>
      </c>
      <c r="M2931" t="s">
        <v>444</v>
      </c>
    </row>
    <row r="2932" spans="1:13" hidden="1" x14ac:dyDescent="0.35">
      <c r="A2932" s="45">
        <v>46053</v>
      </c>
      <c r="B2932" t="s">
        <v>384</v>
      </c>
      <c r="C2932" t="s">
        <v>42</v>
      </c>
      <c r="D2932" t="s">
        <v>58</v>
      </c>
      <c r="E2932" t="s">
        <v>58</v>
      </c>
      <c r="F2932" t="s">
        <v>34</v>
      </c>
      <c r="G2932">
        <v>902</v>
      </c>
      <c r="H2932" t="s">
        <v>387</v>
      </c>
      <c r="I2932" t="s">
        <v>444</v>
      </c>
      <c r="J2932" t="s">
        <v>444</v>
      </c>
      <c r="K2932" t="s">
        <v>444</v>
      </c>
      <c r="L2932" t="s">
        <v>444</v>
      </c>
      <c r="M2932" t="s">
        <v>444</v>
      </c>
    </row>
    <row r="2933" spans="1:13" hidden="1" x14ac:dyDescent="0.35">
      <c r="A2933" s="45">
        <v>46053</v>
      </c>
      <c r="B2933" t="s">
        <v>384</v>
      </c>
      <c r="C2933" t="s">
        <v>18</v>
      </c>
      <c r="D2933" t="s">
        <v>58</v>
      </c>
      <c r="E2933" t="s">
        <v>58</v>
      </c>
      <c r="F2933" t="s">
        <v>34</v>
      </c>
      <c r="G2933">
        <v>902</v>
      </c>
      <c r="H2933" t="s">
        <v>387</v>
      </c>
      <c r="I2933" t="s">
        <v>444</v>
      </c>
      <c r="J2933" t="s">
        <v>444</v>
      </c>
      <c r="K2933" t="s">
        <v>444</v>
      </c>
      <c r="L2933" t="s">
        <v>444</v>
      </c>
      <c r="M2933" t="s">
        <v>444</v>
      </c>
    </row>
    <row r="2934" spans="1:13" hidden="1" x14ac:dyDescent="0.35">
      <c r="A2934" s="45">
        <v>46053</v>
      </c>
      <c r="B2934" t="s">
        <v>384</v>
      </c>
      <c r="C2934" t="s">
        <v>48</v>
      </c>
      <c r="D2934" t="s">
        <v>58</v>
      </c>
      <c r="E2934" t="s">
        <v>58</v>
      </c>
      <c r="F2934" t="s">
        <v>34</v>
      </c>
      <c r="G2934">
        <v>902</v>
      </c>
      <c r="H2934" t="s">
        <v>387</v>
      </c>
      <c r="I2934" t="s">
        <v>444</v>
      </c>
      <c r="J2934" t="s">
        <v>444</v>
      </c>
      <c r="K2934" t="s">
        <v>444</v>
      </c>
      <c r="L2934" t="s">
        <v>444</v>
      </c>
      <c r="M2934" t="s">
        <v>444</v>
      </c>
    </row>
    <row r="2935" spans="1:13" hidden="1" x14ac:dyDescent="0.35">
      <c r="A2935" s="45">
        <v>46053</v>
      </c>
      <c r="B2935" t="s">
        <v>384</v>
      </c>
      <c r="C2935" t="s">
        <v>46</v>
      </c>
      <c r="D2935" t="s">
        <v>58</v>
      </c>
      <c r="E2935" t="s">
        <v>58</v>
      </c>
      <c r="F2935" t="s">
        <v>34</v>
      </c>
      <c r="G2935">
        <v>903</v>
      </c>
      <c r="H2935" t="s">
        <v>388</v>
      </c>
      <c r="I2935" t="s">
        <v>444</v>
      </c>
      <c r="J2935" t="s">
        <v>444</v>
      </c>
      <c r="K2935" t="s">
        <v>444</v>
      </c>
      <c r="L2935" t="s">
        <v>444</v>
      </c>
      <c r="M2935" t="s">
        <v>444</v>
      </c>
    </row>
    <row r="2936" spans="1:13" hidden="1" x14ac:dyDescent="0.35">
      <c r="A2936" s="45">
        <v>46053</v>
      </c>
      <c r="B2936" t="s">
        <v>384</v>
      </c>
      <c r="C2936" t="s">
        <v>47</v>
      </c>
      <c r="D2936" t="s">
        <v>58</v>
      </c>
      <c r="E2936" t="s">
        <v>58</v>
      </c>
      <c r="F2936" t="s">
        <v>34</v>
      </c>
      <c r="G2936">
        <v>903</v>
      </c>
      <c r="H2936" t="s">
        <v>388</v>
      </c>
      <c r="I2936" t="s">
        <v>444</v>
      </c>
      <c r="J2936" t="s">
        <v>444</v>
      </c>
      <c r="K2936" t="s">
        <v>444</v>
      </c>
      <c r="L2936" t="s">
        <v>444</v>
      </c>
      <c r="M2936" t="s">
        <v>444</v>
      </c>
    </row>
    <row r="2937" spans="1:13" hidden="1" x14ac:dyDescent="0.35">
      <c r="A2937" s="45">
        <v>46053</v>
      </c>
      <c r="B2937" t="s">
        <v>384</v>
      </c>
      <c r="C2937" t="s">
        <v>402</v>
      </c>
      <c r="D2937" t="s">
        <v>58</v>
      </c>
      <c r="E2937" t="s">
        <v>58</v>
      </c>
      <c r="F2937" t="s">
        <v>34</v>
      </c>
      <c r="G2937">
        <v>903</v>
      </c>
      <c r="H2937" t="s">
        <v>388</v>
      </c>
      <c r="I2937" t="s">
        <v>444</v>
      </c>
      <c r="J2937" t="s">
        <v>444</v>
      </c>
      <c r="K2937" t="s">
        <v>444</v>
      </c>
      <c r="L2937" t="s">
        <v>444</v>
      </c>
      <c r="M2937" t="s">
        <v>444</v>
      </c>
    </row>
    <row r="2938" spans="1:13" hidden="1" x14ac:dyDescent="0.35">
      <c r="A2938" s="45">
        <v>46053</v>
      </c>
      <c r="B2938" t="s">
        <v>384</v>
      </c>
      <c r="C2938" t="s">
        <v>26</v>
      </c>
      <c r="D2938" t="s">
        <v>58</v>
      </c>
      <c r="E2938" t="s">
        <v>58</v>
      </c>
      <c r="F2938" t="s">
        <v>34</v>
      </c>
      <c r="G2938">
        <v>903</v>
      </c>
      <c r="H2938" t="s">
        <v>388</v>
      </c>
      <c r="I2938" t="s">
        <v>444</v>
      </c>
      <c r="J2938" t="s">
        <v>444</v>
      </c>
      <c r="K2938" t="s">
        <v>444</v>
      </c>
      <c r="L2938" t="s">
        <v>444</v>
      </c>
      <c r="M2938" t="s">
        <v>444</v>
      </c>
    </row>
    <row r="2939" spans="1:13" hidden="1" x14ac:dyDescent="0.35">
      <c r="A2939" s="45">
        <v>46053</v>
      </c>
      <c r="B2939" t="s">
        <v>384</v>
      </c>
      <c r="C2939" t="s">
        <v>42</v>
      </c>
      <c r="D2939" t="s">
        <v>58</v>
      </c>
      <c r="E2939" t="s">
        <v>58</v>
      </c>
      <c r="F2939" t="s">
        <v>34</v>
      </c>
      <c r="G2939">
        <v>903</v>
      </c>
      <c r="H2939" t="s">
        <v>388</v>
      </c>
      <c r="I2939" t="s">
        <v>444</v>
      </c>
      <c r="J2939" t="s">
        <v>444</v>
      </c>
      <c r="K2939" t="s">
        <v>444</v>
      </c>
      <c r="L2939" t="s">
        <v>444</v>
      </c>
      <c r="M2939" t="s">
        <v>444</v>
      </c>
    </row>
    <row r="2940" spans="1:13" hidden="1" x14ac:dyDescent="0.35">
      <c r="A2940" s="45">
        <v>46053</v>
      </c>
      <c r="B2940" t="s">
        <v>384</v>
      </c>
      <c r="C2940" t="s">
        <v>18</v>
      </c>
      <c r="D2940" t="s">
        <v>58</v>
      </c>
      <c r="E2940" t="s">
        <v>58</v>
      </c>
      <c r="F2940" t="s">
        <v>34</v>
      </c>
      <c r="G2940">
        <v>903</v>
      </c>
      <c r="H2940" t="s">
        <v>388</v>
      </c>
      <c r="I2940" t="s">
        <v>444</v>
      </c>
      <c r="J2940" t="s">
        <v>444</v>
      </c>
      <c r="K2940" t="s">
        <v>444</v>
      </c>
      <c r="L2940" t="s">
        <v>444</v>
      </c>
      <c r="M2940" t="s">
        <v>444</v>
      </c>
    </row>
    <row r="2941" spans="1:13" hidden="1" x14ac:dyDescent="0.35">
      <c r="A2941" s="45">
        <v>46053</v>
      </c>
      <c r="B2941" t="s">
        <v>384</v>
      </c>
      <c r="C2941" t="s">
        <v>48</v>
      </c>
      <c r="D2941" t="s">
        <v>58</v>
      </c>
      <c r="E2941" t="s">
        <v>58</v>
      </c>
      <c r="F2941" t="s">
        <v>34</v>
      </c>
      <c r="G2941">
        <v>903</v>
      </c>
      <c r="H2941" t="s">
        <v>388</v>
      </c>
      <c r="I2941" s="38" t="s">
        <v>444</v>
      </c>
      <c r="J2941" s="38" t="s">
        <v>444</v>
      </c>
      <c r="K2941" s="38" t="s">
        <v>444</v>
      </c>
      <c r="L2941" s="38" t="s">
        <v>444</v>
      </c>
      <c r="M2941" s="37" t="s">
        <v>444</v>
      </c>
    </row>
    <row r="2942" spans="1:13" hidden="1" x14ac:dyDescent="0.35">
      <c r="A2942" s="45">
        <v>46053</v>
      </c>
      <c r="B2942" t="s">
        <v>384</v>
      </c>
      <c r="C2942" t="s">
        <v>46</v>
      </c>
      <c r="D2942" t="s">
        <v>58</v>
      </c>
      <c r="E2942" t="s">
        <v>58</v>
      </c>
      <c r="F2942" t="s">
        <v>34</v>
      </c>
      <c r="G2942">
        <v>904</v>
      </c>
      <c r="H2942" t="s">
        <v>389</v>
      </c>
      <c r="I2942" s="38" t="s">
        <v>1585</v>
      </c>
      <c r="J2942" s="38" t="s">
        <v>1384</v>
      </c>
      <c r="K2942" s="38" t="s">
        <v>935</v>
      </c>
      <c r="L2942" s="38" t="s">
        <v>976</v>
      </c>
      <c r="M2942" s="37" t="s">
        <v>1530</v>
      </c>
    </row>
    <row r="2943" spans="1:13" hidden="1" x14ac:dyDescent="0.35">
      <c r="A2943" s="45">
        <v>46053</v>
      </c>
      <c r="B2943" t="s">
        <v>384</v>
      </c>
      <c r="C2943" t="s">
        <v>47</v>
      </c>
      <c r="D2943" t="s">
        <v>58</v>
      </c>
      <c r="E2943" t="s">
        <v>58</v>
      </c>
      <c r="F2943" t="s">
        <v>34</v>
      </c>
      <c r="G2943">
        <v>904</v>
      </c>
      <c r="H2943" t="s">
        <v>389</v>
      </c>
      <c r="I2943" t="s">
        <v>1586</v>
      </c>
      <c r="J2943" t="s">
        <v>1031</v>
      </c>
      <c r="K2943" t="s">
        <v>422</v>
      </c>
      <c r="L2943" t="s">
        <v>1170</v>
      </c>
      <c r="M2943" t="s">
        <v>444</v>
      </c>
    </row>
    <row r="2944" spans="1:13" hidden="1" x14ac:dyDescent="0.35">
      <c r="A2944" s="45">
        <v>46053</v>
      </c>
      <c r="B2944" t="s">
        <v>384</v>
      </c>
      <c r="C2944" t="s">
        <v>402</v>
      </c>
      <c r="D2944" t="s">
        <v>58</v>
      </c>
      <c r="E2944" t="s">
        <v>58</v>
      </c>
      <c r="F2944" t="s">
        <v>34</v>
      </c>
      <c r="G2944">
        <v>904</v>
      </c>
      <c r="H2944" t="s">
        <v>389</v>
      </c>
      <c r="I2944" t="s">
        <v>1564</v>
      </c>
      <c r="J2944" t="s">
        <v>1345</v>
      </c>
      <c r="K2944" t="s">
        <v>444</v>
      </c>
      <c r="L2944" t="s">
        <v>422</v>
      </c>
      <c r="M2944" t="s">
        <v>444</v>
      </c>
    </row>
    <row r="2945" spans="1:13" hidden="1" x14ac:dyDescent="0.35">
      <c r="A2945" s="45">
        <v>46053</v>
      </c>
      <c r="B2945" t="s">
        <v>384</v>
      </c>
      <c r="C2945" t="s">
        <v>26</v>
      </c>
      <c r="D2945" t="s">
        <v>58</v>
      </c>
      <c r="E2945" t="s">
        <v>58</v>
      </c>
      <c r="F2945" t="s">
        <v>34</v>
      </c>
      <c r="G2945">
        <v>904</v>
      </c>
      <c r="H2945" t="s">
        <v>389</v>
      </c>
      <c r="I2945" t="s">
        <v>1222</v>
      </c>
      <c r="J2945" t="s">
        <v>937</v>
      </c>
      <c r="K2945" t="s">
        <v>444</v>
      </c>
      <c r="L2945" t="s">
        <v>444</v>
      </c>
      <c r="M2945" t="s">
        <v>422</v>
      </c>
    </row>
    <row r="2946" spans="1:13" hidden="1" x14ac:dyDescent="0.35">
      <c r="A2946" s="45">
        <v>46053</v>
      </c>
      <c r="B2946" t="s">
        <v>384</v>
      </c>
      <c r="C2946" t="s">
        <v>42</v>
      </c>
      <c r="D2946" t="s">
        <v>58</v>
      </c>
      <c r="E2946" t="s">
        <v>58</v>
      </c>
      <c r="F2946" t="s">
        <v>34</v>
      </c>
      <c r="G2946">
        <v>904</v>
      </c>
      <c r="H2946" t="s">
        <v>389</v>
      </c>
      <c r="I2946" t="s">
        <v>1587</v>
      </c>
      <c r="J2946" t="s">
        <v>1233</v>
      </c>
      <c r="K2946" t="s">
        <v>1039</v>
      </c>
      <c r="L2946" t="s">
        <v>1220</v>
      </c>
      <c r="M2946" t="s">
        <v>422</v>
      </c>
    </row>
    <row r="2947" spans="1:13" hidden="1" x14ac:dyDescent="0.35">
      <c r="A2947" s="45">
        <v>46053</v>
      </c>
      <c r="B2947" t="s">
        <v>384</v>
      </c>
      <c r="C2947" t="s">
        <v>18</v>
      </c>
      <c r="D2947" t="s">
        <v>58</v>
      </c>
      <c r="E2947" t="s">
        <v>58</v>
      </c>
      <c r="F2947" t="s">
        <v>34</v>
      </c>
      <c r="G2947">
        <v>904</v>
      </c>
      <c r="H2947" t="s">
        <v>389</v>
      </c>
      <c r="I2947" s="38" t="s">
        <v>1021</v>
      </c>
      <c r="J2947" s="38" t="s">
        <v>1588</v>
      </c>
      <c r="K2947" s="37" t="s">
        <v>428</v>
      </c>
      <c r="L2947" s="38" t="s">
        <v>1589</v>
      </c>
      <c r="M2947" s="38" t="s">
        <v>925</v>
      </c>
    </row>
    <row r="2948" spans="1:13" hidden="1" x14ac:dyDescent="0.35">
      <c r="A2948" s="45">
        <v>46053</v>
      </c>
      <c r="B2948" t="s">
        <v>384</v>
      </c>
      <c r="C2948" t="s">
        <v>48</v>
      </c>
      <c r="D2948" t="s">
        <v>58</v>
      </c>
      <c r="E2948" t="s">
        <v>58</v>
      </c>
      <c r="F2948" t="s">
        <v>34</v>
      </c>
      <c r="G2948">
        <v>904</v>
      </c>
      <c r="H2948" t="s">
        <v>389</v>
      </c>
      <c r="I2948" t="s">
        <v>1588</v>
      </c>
      <c r="J2948" t="s">
        <v>1133</v>
      </c>
      <c r="K2948" s="37" t="s">
        <v>1315</v>
      </c>
      <c r="L2948" s="38" t="s">
        <v>1576</v>
      </c>
      <c r="M2948" s="38" t="s">
        <v>444</v>
      </c>
    </row>
    <row r="2949" spans="1:13" hidden="1" x14ac:dyDescent="0.35">
      <c r="A2949" s="45">
        <v>46053</v>
      </c>
      <c r="B2949" t="s">
        <v>384</v>
      </c>
      <c r="C2949" t="s">
        <v>46</v>
      </c>
      <c r="D2949" t="s">
        <v>58</v>
      </c>
      <c r="E2949" t="s">
        <v>58</v>
      </c>
      <c r="F2949" t="s">
        <v>34</v>
      </c>
      <c r="G2949">
        <v>905</v>
      </c>
      <c r="H2949" t="s">
        <v>390</v>
      </c>
      <c r="I2949" t="s">
        <v>1285</v>
      </c>
      <c r="J2949" t="s">
        <v>1118</v>
      </c>
      <c r="K2949" t="s">
        <v>1218</v>
      </c>
      <c r="L2949" t="s">
        <v>1223</v>
      </c>
      <c r="M2949" t="s">
        <v>1590</v>
      </c>
    </row>
    <row r="2950" spans="1:13" hidden="1" x14ac:dyDescent="0.35">
      <c r="A2950" s="45">
        <v>46053</v>
      </c>
      <c r="B2950" t="s">
        <v>384</v>
      </c>
      <c r="C2950" t="s">
        <v>47</v>
      </c>
      <c r="D2950" t="s">
        <v>58</v>
      </c>
      <c r="E2950" t="s">
        <v>58</v>
      </c>
      <c r="F2950" t="s">
        <v>34</v>
      </c>
      <c r="G2950">
        <v>905</v>
      </c>
      <c r="H2950" t="s">
        <v>390</v>
      </c>
      <c r="I2950" t="s">
        <v>965</v>
      </c>
      <c r="J2950" t="s">
        <v>1374</v>
      </c>
      <c r="K2950" t="s">
        <v>422</v>
      </c>
      <c r="L2950" t="s">
        <v>1037</v>
      </c>
      <c r="M2950" t="s">
        <v>422</v>
      </c>
    </row>
    <row r="2951" spans="1:13" hidden="1" x14ac:dyDescent="0.35">
      <c r="A2951" s="45">
        <v>46053</v>
      </c>
      <c r="B2951" t="s">
        <v>384</v>
      </c>
      <c r="C2951" t="s">
        <v>402</v>
      </c>
      <c r="D2951" t="s">
        <v>58</v>
      </c>
      <c r="E2951" t="s">
        <v>58</v>
      </c>
      <c r="F2951" t="s">
        <v>34</v>
      </c>
      <c r="G2951">
        <v>905</v>
      </c>
      <c r="H2951" t="s">
        <v>390</v>
      </c>
      <c r="I2951" t="s">
        <v>1591</v>
      </c>
      <c r="J2951" t="s">
        <v>792</v>
      </c>
      <c r="K2951" t="s">
        <v>421</v>
      </c>
      <c r="L2951" t="s">
        <v>422</v>
      </c>
      <c r="M2951" t="s">
        <v>444</v>
      </c>
    </row>
    <row r="2952" spans="1:13" hidden="1" x14ac:dyDescent="0.35">
      <c r="A2952" s="45">
        <v>46053</v>
      </c>
      <c r="B2952" t="s">
        <v>384</v>
      </c>
      <c r="C2952" t="s">
        <v>26</v>
      </c>
      <c r="D2952" t="s">
        <v>58</v>
      </c>
      <c r="E2952" t="s">
        <v>58</v>
      </c>
      <c r="F2952" t="s">
        <v>34</v>
      </c>
      <c r="G2952">
        <v>905</v>
      </c>
      <c r="H2952" t="s">
        <v>390</v>
      </c>
      <c r="I2952" t="s">
        <v>1592</v>
      </c>
      <c r="J2952" t="s">
        <v>892</v>
      </c>
      <c r="K2952" t="s">
        <v>422</v>
      </c>
      <c r="L2952" t="s">
        <v>422</v>
      </c>
      <c r="M2952" t="s">
        <v>422</v>
      </c>
    </row>
    <row r="2953" spans="1:13" hidden="1" x14ac:dyDescent="0.35">
      <c r="A2953" s="45">
        <v>46053</v>
      </c>
      <c r="B2953" t="s">
        <v>384</v>
      </c>
      <c r="C2953" t="s">
        <v>42</v>
      </c>
      <c r="D2953" t="s">
        <v>58</v>
      </c>
      <c r="E2953" t="s">
        <v>58</v>
      </c>
      <c r="F2953" t="s">
        <v>34</v>
      </c>
      <c r="G2953">
        <v>905</v>
      </c>
      <c r="H2953" t="s">
        <v>390</v>
      </c>
      <c r="I2953" s="37" t="s">
        <v>1379</v>
      </c>
      <c r="J2953" s="38" t="s">
        <v>1137</v>
      </c>
      <c r="K2953" s="38" t="s">
        <v>788</v>
      </c>
      <c r="L2953" s="38" t="s">
        <v>1166</v>
      </c>
      <c r="M2953" s="37" t="s">
        <v>422</v>
      </c>
    </row>
    <row r="2954" spans="1:13" hidden="1" x14ac:dyDescent="0.35">
      <c r="A2954" s="45">
        <v>46053</v>
      </c>
      <c r="B2954" t="s">
        <v>384</v>
      </c>
      <c r="C2954" t="s">
        <v>18</v>
      </c>
      <c r="D2954" t="s">
        <v>58</v>
      </c>
      <c r="E2954" t="s">
        <v>58</v>
      </c>
      <c r="F2954" t="s">
        <v>34</v>
      </c>
      <c r="G2954">
        <v>905</v>
      </c>
      <c r="H2954" t="s">
        <v>390</v>
      </c>
      <c r="I2954" t="s">
        <v>1167</v>
      </c>
      <c r="J2954" s="38" t="s">
        <v>1188</v>
      </c>
      <c r="K2954" t="s">
        <v>1069</v>
      </c>
      <c r="L2954" s="38" t="s">
        <v>1397</v>
      </c>
      <c r="M2954" s="37" t="s">
        <v>1020</v>
      </c>
    </row>
    <row r="2955" spans="1:13" hidden="1" x14ac:dyDescent="0.35">
      <c r="A2955" s="45">
        <v>46053</v>
      </c>
      <c r="B2955" t="s">
        <v>384</v>
      </c>
      <c r="C2955" t="s">
        <v>48</v>
      </c>
      <c r="D2955" t="s">
        <v>58</v>
      </c>
      <c r="E2955" t="s">
        <v>58</v>
      </c>
      <c r="F2955" t="s">
        <v>34</v>
      </c>
      <c r="G2955">
        <v>905</v>
      </c>
      <c r="H2955" t="s">
        <v>390</v>
      </c>
      <c r="I2955" t="s">
        <v>1188</v>
      </c>
      <c r="J2955" t="s">
        <v>1559</v>
      </c>
      <c r="K2955" t="s">
        <v>1444</v>
      </c>
      <c r="L2955" t="s">
        <v>1573</v>
      </c>
      <c r="M2955" t="s">
        <v>422</v>
      </c>
    </row>
    <row r="2956" spans="1:13" hidden="1" x14ac:dyDescent="0.35">
      <c r="A2956" s="45">
        <v>46053</v>
      </c>
      <c r="B2956" t="s">
        <v>384</v>
      </c>
      <c r="C2956" t="s">
        <v>46</v>
      </c>
      <c r="D2956" t="s">
        <v>58</v>
      </c>
      <c r="E2956" t="s">
        <v>58</v>
      </c>
      <c r="F2956" t="s">
        <v>34</v>
      </c>
      <c r="G2956">
        <v>906</v>
      </c>
      <c r="H2956" t="s">
        <v>391</v>
      </c>
      <c r="I2956" t="s">
        <v>444</v>
      </c>
      <c r="J2956" t="s">
        <v>444</v>
      </c>
      <c r="K2956" t="s">
        <v>444</v>
      </c>
      <c r="L2956" t="s">
        <v>444</v>
      </c>
      <c r="M2956" t="s">
        <v>444</v>
      </c>
    </row>
    <row r="2957" spans="1:13" hidden="1" x14ac:dyDescent="0.35">
      <c r="A2957" s="45">
        <v>46053</v>
      </c>
      <c r="B2957" t="s">
        <v>384</v>
      </c>
      <c r="C2957" t="s">
        <v>47</v>
      </c>
      <c r="D2957" t="s">
        <v>58</v>
      </c>
      <c r="E2957" t="s">
        <v>58</v>
      </c>
      <c r="F2957" t="s">
        <v>34</v>
      </c>
      <c r="G2957">
        <v>906</v>
      </c>
      <c r="H2957" t="s">
        <v>391</v>
      </c>
      <c r="I2957" t="s">
        <v>444</v>
      </c>
      <c r="J2957" t="s">
        <v>444</v>
      </c>
      <c r="K2957" t="s">
        <v>444</v>
      </c>
      <c r="L2957" t="s">
        <v>444</v>
      </c>
      <c r="M2957" t="s">
        <v>444</v>
      </c>
    </row>
    <row r="2958" spans="1:13" hidden="1" x14ac:dyDescent="0.35">
      <c r="A2958" s="45">
        <v>46053</v>
      </c>
      <c r="B2958" t="s">
        <v>384</v>
      </c>
      <c r="C2958" t="s">
        <v>402</v>
      </c>
      <c r="D2958" t="s">
        <v>58</v>
      </c>
      <c r="E2958" t="s">
        <v>58</v>
      </c>
      <c r="F2958" t="s">
        <v>34</v>
      </c>
      <c r="G2958">
        <v>906</v>
      </c>
      <c r="H2958" t="s">
        <v>391</v>
      </c>
      <c r="I2958" t="s">
        <v>444</v>
      </c>
      <c r="J2958" t="s">
        <v>444</v>
      </c>
      <c r="K2958" t="s">
        <v>444</v>
      </c>
      <c r="L2958" t="s">
        <v>444</v>
      </c>
      <c r="M2958" t="s">
        <v>444</v>
      </c>
    </row>
    <row r="2959" spans="1:13" hidden="1" x14ac:dyDescent="0.35">
      <c r="A2959" s="45">
        <v>46053</v>
      </c>
      <c r="B2959" t="s">
        <v>384</v>
      </c>
      <c r="C2959" t="s">
        <v>26</v>
      </c>
      <c r="D2959" t="s">
        <v>58</v>
      </c>
      <c r="E2959" t="s">
        <v>58</v>
      </c>
      <c r="F2959" t="s">
        <v>34</v>
      </c>
      <c r="G2959">
        <v>906</v>
      </c>
      <c r="H2959" t="s">
        <v>391</v>
      </c>
      <c r="I2959" s="38" t="s">
        <v>444</v>
      </c>
      <c r="J2959" s="38" t="s">
        <v>444</v>
      </c>
      <c r="K2959" s="38" t="s">
        <v>444</v>
      </c>
      <c r="L2959" s="38" t="s">
        <v>444</v>
      </c>
      <c r="M2959" s="38" t="s">
        <v>444</v>
      </c>
    </row>
    <row r="2960" spans="1:13" hidden="1" x14ac:dyDescent="0.35">
      <c r="A2960" s="45">
        <v>46053</v>
      </c>
      <c r="B2960" t="s">
        <v>384</v>
      </c>
      <c r="C2960" t="s">
        <v>42</v>
      </c>
      <c r="D2960" t="s">
        <v>58</v>
      </c>
      <c r="E2960" t="s">
        <v>58</v>
      </c>
      <c r="F2960" t="s">
        <v>34</v>
      </c>
      <c r="G2960">
        <v>906</v>
      </c>
      <c r="H2960" t="s">
        <v>391</v>
      </c>
      <c r="I2960" s="38" t="s">
        <v>444</v>
      </c>
      <c r="J2960" s="38" t="s">
        <v>444</v>
      </c>
      <c r="K2960" s="38" t="s">
        <v>444</v>
      </c>
      <c r="L2960" s="38" t="s">
        <v>444</v>
      </c>
      <c r="M2960" s="38" t="s">
        <v>444</v>
      </c>
    </row>
    <row r="2961" spans="1:13" hidden="1" x14ac:dyDescent="0.35">
      <c r="A2961" s="45">
        <v>46053</v>
      </c>
      <c r="B2961" t="s">
        <v>384</v>
      </c>
      <c r="C2961" t="s">
        <v>18</v>
      </c>
      <c r="D2961" t="s">
        <v>58</v>
      </c>
      <c r="E2961" t="s">
        <v>58</v>
      </c>
      <c r="F2961" t="s">
        <v>34</v>
      </c>
      <c r="G2961">
        <v>906</v>
      </c>
      <c r="H2961" t="s">
        <v>391</v>
      </c>
      <c r="I2961" t="s">
        <v>444</v>
      </c>
      <c r="J2961" t="s">
        <v>444</v>
      </c>
      <c r="K2961" t="s">
        <v>444</v>
      </c>
      <c r="L2961" t="s">
        <v>444</v>
      </c>
      <c r="M2961" t="s">
        <v>444</v>
      </c>
    </row>
    <row r="2962" spans="1:13" hidden="1" x14ac:dyDescent="0.35">
      <c r="A2962" s="45">
        <v>46053</v>
      </c>
      <c r="B2962" t="s">
        <v>384</v>
      </c>
      <c r="C2962" t="s">
        <v>48</v>
      </c>
      <c r="D2962" t="s">
        <v>58</v>
      </c>
      <c r="E2962" t="s">
        <v>58</v>
      </c>
      <c r="F2962" t="s">
        <v>34</v>
      </c>
      <c r="G2962">
        <v>906</v>
      </c>
      <c r="H2962" t="s">
        <v>391</v>
      </c>
      <c r="I2962" t="s">
        <v>444</v>
      </c>
      <c r="J2962" t="s">
        <v>444</v>
      </c>
      <c r="K2962" t="s">
        <v>444</v>
      </c>
      <c r="L2962" t="s">
        <v>444</v>
      </c>
      <c r="M2962" t="s">
        <v>444</v>
      </c>
    </row>
    <row r="2963" spans="1:13" hidden="1" x14ac:dyDescent="0.35">
      <c r="A2963" s="45">
        <v>46053</v>
      </c>
      <c r="B2963" t="s">
        <v>384</v>
      </c>
      <c r="C2963" t="s">
        <v>46</v>
      </c>
      <c r="D2963" t="s">
        <v>58</v>
      </c>
      <c r="E2963" t="s">
        <v>58</v>
      </c>
      <c r="F2963" t="s">
        <v>34</v>
      </c>
      <c r="G2963">
        <v>907</v>
      </c>
      <c r="H2963" t="s">
        <v>71</v>
      </c>
      <c r="I2963" t="s">
        <v>444</v>
      </c>
      <c r="J2963" t="s">
        <v>444</v>
      </c>
      <c r="K2963" t="s">
        <v>444</v>
      </c>
      <c r="L2963" t="s">
        <v>444</v>
      </c>
      <c r="M2963" t="s">
        <v>444</v>
      </c>
    </row>
    <row r="2964" spans="1:13" hidden="1" x14ac:dyDescent="0.35">
      <c r="A2964" s="45">
        <v>46053</v>
      </c>
      <c r="B2964" t="s">
        <v>384</v>
      </c>
      <c r="C2964" t="s">
        <v>47</v>
      </c>
      <c r="D2964" t="s">
        <v>58</v>
      </c>
      <c r="E2964" t="s">
        <v>58</v>
      </c>
      <c r="F2964" t="s">
        <v>34</v>
      </c>
      <c r="G2964">
        <v>907</v>
      </c>
      <c r="H2964" t="s">
        <v>71</v>
      </c>
      <c r="I2964" t="s">
        <v>444</v>
      </c>
      <c r="J2964" t="s">
        <v>444</v>
      </c>
      <c r="K2964" t="s">
        <v>444</v>
      </c>
      <c r="L2964" t="s">
        <v>444</v>
      </c>
      <c r="M2964" t="s">
        <v>444</v>
      </c>
    </row>
    <row r="2965" spans="1:13" hidden="1" x14ac:dyDescent="0.35">
      <c r="A2965" s="45">
        <v>46053</v>
      </c>
      <c r="B2965" t="s">
        <v>384</v>
      </c>
      <c r="C2965" t="s">
        <v>402</v>
      </c>
      <c r="D2965" t="s">
        <v>58</v>
      </c>
      <c r="E2965" t="s">
        <v>58</v>
      </c>
      <c r="F2965" t="s">
        <v>34</v>
      </c>
      <c r="G2965">
        <v>907</v>
      </c>
      <c r="H2965" t="s">
        <v>71</v>
      </c>
      <c r="I2965" t="s">
        <v>444</v>
      </c>
      <c r="J2965" t="s">
        <v>444</v>
      </c>
      <c r="K2965" t="s">
        <v>444</v>
      </c>
      <c r="L2965" t="s">
        <v>444</v>
      </c>
      <c r="M2965" t="s">
        <v>444</v>
      </c>
    </row>
    <row r="2966" spans="1:13" hidden="1" x14ac:dyDescent="0.35">
      <c r="A2966" s="45">
        <v>46053</v>
      </c>
      <c r="B2966" t="s">
        <v>384</v>
      </c>
      <c r="C2966" t="s">
        <v>26</v>
      </c>
      <c r="D2966" t="s">
        <v>58</v>
      </c>
      <c r="E2966" t="s">
        <v>58</v>
      </c>
      <c r="F2966" t="s">
        <v>34</v>
      </c>
      <c r="G2966">
        <v>907</v>
      </c>
      <c r="H2966" t="s">
        <v>71</v>
      </c>
      <c r="I2966" t="s">
        <v>444</v>
      </c>
      <c r="J2966" t="s">
        <v>444</v>
      </c>
      <c r="K2966" t="s">
        <v>444</v>
      </c>
      <c r="L2966" t="s">
        <v>444</v>
      </c>
      <c r="M2966" t="s">
        <v>444</v>
      </c>
    </row>
    <row r="2967" spans="1:13" hidden="1" x14ac:dyDescent="0.35">
      <c r="A2967" s="45">
        <v>46053</v>
      </c>
      <c r="B2967" t="s">
        <v>384</v>
      </c>
      <c r="C2967" t="s">
        <v>42</v>
      </c>
      <c r="D2967" t="s">
        <v>58</v>
      </c>
      <c r="E2967" t="s">
        <v>58</v>
      </c>
      <c r="F2967" t="s">
        <v>34</v>
      </c>
      <c r="G2967">
        <v>907</v>
      </c>
      <c r="H2967" t="s">
        <v>71</v>
      </c>
      <c r="I2967" t="s">
        <v>444</v>
      </c>
      <c r="J2967" t="s">
        <v>444</v>
      </c>
      <c r="K2967" t="s">
        <v>444</v>
      </c>
      <c r="L2967" t="s">
        <v>444</v>
      </c>
      <c r="M2967" t="s">
        <v>444</v>
      </c>
    </row>
    <row r="2968" spans="1:13" hidden="1" x14ac:dyDescent="0.35">
      <c r="A2968" s="45">
        <v>46053</v>
      </c>
      <c r="B2968" t="s">
        <v>384</v>
      </c>
      <c r="C2968" t="s">
        <v>18</v>
      </c>
      <c r="D2968" t="s">
        <v>58</v>
      </c>
      <c r="E2968" t="s">
        <v>58</v>
      </c>
      <c r="F2968" t="s">
        <v>34</v>
      </c>
      <c r="G2968">
        <v>907</v>
      </c>
      <c r="H2968" t="s">
        <v>71</v>
      </c>
      <c r="I2968" t="s">
        <v>444</v>
      </c>
      <c r="J2968" t="s">
        <v>444</v>
      </c>
      <c r="K2968" t="s">
        <v>444</v>
      </c>
      <c r="L2968" t="s">
        <v>444</v>
      </c>
      <c r="M2968" t="s">
        <v>444</v>
      </c>
    </row>
    <row r="2969" spans="1:13" hidden="1" x14ac:dyDescent="0.35">
      <c r="A2969" s="45">
        <v>46053</v>
      </c>
      <c r="B2969" t="s">
        <v>384</v>
      </c>
      <c r="C2969" t="s">
        <v>48</v>
      </c>
      <c r="D2969" t="s">
        <v>58</v>
      </c>
      <c r="E2969" t="s">
        <v>58</v>
      </c>
      <c r="F2969" t="s">
        <v>34</v>
      </c>
      <c r="G2969">
        <v>907</v>
      </c>
      <c r="H2969" t="s">
        <v>71</v>
      </c>
      <c r="I2969" t="s">
        <v>444</v>
      </c>
      <c r="J2969" t="s">
        <v>444</v>
      </c>
      <c r="K2969" t="s">
        <v>444</v>
      </c>
      <c r="L2969" t="s">
        <v>444</v>
      </c>
      <c r="M2969" t="s">
        <v>444</v>
      </c>
    </row>
    <row r="2970" spans="1:13" hidden="1" x14ac:dyDescent="0.35">
      <c r="A2970" s="45">
        <v>46053</v>
      </c>
      <c r="B2970" t="s">
        <v>384</v>
      </c>
      <c r="C2970" t="s">
        <v>46</v>
      </c>
      <c r="D2970" t="s">
        <v>58</v>
      </c>
      <c r="E2970" t="s">
        <v>58</v>
      </c>
      <c r="F2970" t="s">
        <v>34</v>
      </c>
      <c r="G2970">
        <v>908</v>
      </c>
      <c r="H2970" t="s">
        <v>26</v>
      </c>
      <c r="I2970" t="s">
        <v>444</v>
      </c>
      <c r="J2970" t="s">
        <v>444</v>
      </c>
      <c r="K2970" t="s">
        <v>444</v>
      </c>
      <c r="L2970" t="s">
        <v>444</v>
      </c>
      <c r="M2970" t="s">
        <v>444</v>
      </c>
    </row>
    <row r="2971" spans="1:13" hidden="1" x14ac:dyDescent="0.35">
      <c r="A2971" s="45">
        <v>46053</v>
      </c>
      <c r="B2971" t="s">
        <v>384</v>
      </c>
      <c r="C2971" t="s">
        <v>47</v>
      </c>
      <c r="D2971" t="s">
        <v>58</v>
      </c>
      <c r="E2971" t="s">
        <v>58</v>
      </c>
      <c r="F2971" t="s">
        <v>34</v>
      </c>
      <c r="G2971">
        <v>908</v>
      </c>
      <c r="H2971" t="s">
        <v>26</v>
      </c>
      <c r="I2971" t="s">
        <v>444</v>
      </c>
      <c r="J2971" t="s">
        <v>444</v>
      </c>
      <c r="K2971" t="s">
        <v>444</v>
      </c>
      <c r="L2971" t="s">
        <v>444</v>
      </c>
      <c r="M2971" t="s">
        <v>444</v>
      </c>
    </row>
    <row r="2972" spans="1:13" hidden="1" x14ac:dyDescent="0.35">
      <c r="A2972" s="45">
        <v>46053</v>
      </c>
      <c r="B2972" t="s">
        <v>384</v>
      </c>
      <c r="C2972" t="s">
        <v>402</v>
      </c>
      <c r="D2972" t="s">
        <v>58</v>
      </c>
      <c r="E2972" t="s">
        <v>58</v>
      </c>
      <c r="F2972" t="s">
        <v>34</v>
      </c>
      <c r="G2972">
        <v>908</v>
      </c>
      <c r="H2972" t="s">
        <v>26</v>
      </c>
      <c r="I2972" t="s">
        <v>444</v>
      </c>
      <c r="J2972" t="s">
        <v>444</v>
      </c>
      <c r="K2972" t="s">
        <v>444</v>
      </c>
      <c r="L2972" t="s">
        <v>444</v>
      </c>
      <c r="M2972" t="s">
        <v>444</v>
      </c>
    </row>
    <row r="2973" spans="1:13" hidden="1" x14ac:dyDescent="0.35">
      <c r="A2973" s="45">
        <v>46053</v>
      </c>
      <c r="B2973" t="s">
        <v>384</v>
      </c>
      <c r="C2973" t="s">
        <v>26</v>
      </c>
      <c r="D2973" t="s">
        <v>58</v>
      </c>
      <c r="E2973" t="s">
        <v>58</v>
      </c>
      <c r="F2973" t="s">
        <v>34</v>
      </c>
      <c r="G2973">
        <v>908</v>
      </c>
      <c r="H2973" t="s">
        <v>26</v>
      </c>
      <c r="I2973" t="s">
        <v>444</v>
      </c>
      <c r="J2973" t="s">
        <v>444</v>
      </c>
      <c r="K2973" t="s">
        <v>444</v>
      </c>
      <c r="L2973" t="s">
        <v>444</v>
      </c>
      <c r="M2973" t="s">
        <v>444</v>
      </c>
    </row>
    <row r="2974" spans="1:13" hidden="1" x14ac:dyDescent="0.35">
      <c r="A2974" s="45">
        <v>46053</v>
      </c>
      <c r="B2974" t="s">
        <v>384</v>
      </c>
      <c r="C2974" t="s">
        <v>42</v>
      </c>
      <c r="D2974" t="s">
        <v>58</v>
      </c>
      <c r="E2974" t="s">
        <v>58</v>
      </c>
      <c r="F2974" t="s">
        <v>34</v>
      </c>
      <c r="G2974">
        <v>908</v>
      </c>
      <c r="H2974" t="s">
        <v>26</v>
      </c>
      <c r="I2974" t="s">
        <v>444</v>
      </c>
      <c r="J2974" t="s">
        <v>444</v>
      </c>
      <c r="K2974" t="s">
        <v>444</v>
      </c>
      <c r="L2974" t="s">
        <v>444</v>
      </c>
      <c r="M2974" t="s">
        <v>444</v>
      </c>
    </row>
    <row r="2975" spans="1:13" hidden="1" x14ac:dyDescent="0.35">
      <c r="A2975" s="45">
        <v>46053</v>
      </c>
      <c r="B2975" t="s">
        <v>384</v>
      </c>
      <c r="C2975" t="s">
        <v>18</v>
      </c>
      <c r="D2975" t="s">
        <v>58</v>
      </c>
      <c r="E2975" t="s">
        <v>58</v>
      </c>
      <c r="F2975" t="s">
        <v>34</v>
      </c>
      <c r="G2975">
        <v>908</v>
      </c>
      <c r="H2975" t="s">
        <v>26</v>
      </c>
      <c r="I2975" t="s">
        <v>444</v>
      </c>
      <c r="J2975" t="s">
        <v>444</v>
      </c>
      <c r="K2975" t="s">
        <v>444</v>
      </c>
      <c r="L2975" t="s">
        <v>444</v>
      </c>
      <c r="M2975" t="s">
        <v>444</v>
      </c>
    </row>
    <row r="2976" spans="1:13" hidden="1" x14ac:dyDescent="0.35">
      <c r="A2976" s="45">
        <v>46053</v>
      </c>
      <c r="B2976" t="s">
        <v>384</v>
      </c>
      <c r="C2976" t="s">
        <v>48</v>
      </c>
      <c r="D2976" t="s">
        <v>58</v>
      </c>
      <c r="E2976" t="s">
        <v>58</v>
      </c>
      <c r="F2976" t="s">
        <v>34</v>
      </c>
      <c r="G2976">
        <v>908</v>
      </c>
      <c r="H2976" t="s">
        <v>26</v>
      </c>
      <c r="I2976" t="s">
        <v>444</v>
      </c>
      <c r="J2976" t="s">
        <v>444</v>
      </c>
      <c r="K2976" t="s">
        <v>444</v>
      </c>
      <c r="L2976" t="s">
        <v>444</v>
      </c>
      <c r="M2976" t="s">
        <v>444</v>
      </c>
    </row>
    <row r="2977" spans="1:13" hidden="1" x14ac:dyDescent="0.35">
      <c r="A2977" s="45">
        <v>46053</v>
      </c>
      <c r="B2977" t="s">
        <v>384</v>
      </c>
      <c r="C2977" t="s">
        <v>46</v>
      </c>
      <c r="D2977" t="s">
        <v>58</v>
      </c>
      <c r="E2977" t="s">
        <v>58</v>
      </c>
      <c r="F2977" t="s">
        <v>34</v>
      </c>
      <c r="G2977">
        <v>999</v>
      </c>
      <c r="H2977" t="s">
        <v>27</v>
      </c>
      <c r="I2977" t="s">
        <v>599</v>
      </c>
      <c r="J2977" t="s">
        <v>600</v>
      </c>
      <c r="K2977" t="s">
        <v>589</v>
      </c>
      <c r="L2977" t="s">
        <v>601</v>
      </c>
      <c r="M2977" t="s">
        <v>602</v>
      </c>
    </row>
    <row r="2978" spans="1:13" hidden="1" x14ac:dyDescent="0.35">
      <c r="A2978" s="45">
        <v>46053</v>
      </c>
      <c r="B2978" t="s">
        <v>384</v>
      </c>
      <c r="C2978" t="s">
        <v>47</v>
      </c>
      <c r="D2978" t="s">
        <v>58</v>
      </c>
      <c r="E2978" t="s">
        <v>58</v>
      </c>
      <c r="F2978" t="s">
        <v>34</v>
      </c>
      <c r="G2978">
        <v>999</v>
      </c>
      <c r="H2978" t="s">
        <v>27</v>
      </c>
      <c r="I2978" t="s">
        <v>603</v>
      </c>
      <c r="J2978" t="s">
        <v>604</v>
      </c>
      <c r="K2978" t="s">
        <v>472</v>
      </c>
      <c r="L2978" t="s">
        <v>605</v>
      </c>
      <c r="M2978" t="s">
        <v>422</v>
      </c>
    </row>
    <row r="2979" spans="1:13" hidden="1" x14ac:dyDescent="0.35">
      <c r="A2979" s="45">
        <v>46053</v>
      </c>
      <c r="B2979" t="s">
        <v>384</v>
      </c>
      <c r="C2979" t="s">
        <v>402</v>
      </c>
      <c r="D2979" t="s">
        <v>58</v>
      </c>
      <c r="E2979" t="s">
        <v>58</v>
      </c>
      <c r="F2979" t="s">
        <v>34</v>
      </c>
      <c r="G2979">
        <v>999</v>
      </c>
      <c r="H2979" t="s">
        <v>27</v>
      </c>
      <c r="I2979" t="s">
        <v>606</v>
      </c>
      <c r="J2979" t="s">
        <v>607</v>
      </c>
      <c r="K2979" t="s">
        <v>508</v>
      </c>
      <c r="L2979" t="s">
        <v>465</v>
      </c>
      <c r="M2979" t="s">
        <v>444</v>
      </c>
    </row>
    <row r="2980" spans="1:13" hidden="1" x14ac:dyDescent="0.35">
      <c r="A2980" s="45">
        <v>46053</v>
      </c>
      <c r="B2980" t="s">
        <v>384</v>
      </c>
      <c r="C2980" t="s">
        <v>26</v>
      </c>
      <c r="D2980" t="s">
        <v>58</v>
      </c>
      <c r="E2980" t="s">
        <v>58</v>
      </c>
      <c r="F2980" t="s">
        <v>34</v>
      </c>
      <c r="G2980">
        <v>999</v>
      </c>
      <c r="H2980" t="s">
        <v>27</v>
      </c>
      <c r="I2980" t="s">
        <v>608</v>
      </c>
      <c r="J2980" t="s">
        <v>609</v>
      </c>
      <c r="K2980" t="s">
        <v>422</v>
      </c>
      <c r="L2980" t="s">
        <v>422</v>
      </c>
      <c r="M2980" t="s">
        <v>422</v>
      </c>
    </row>
    <row r="2981" spans="1:13" hidden="1" x14ac:dyDescent="0.35">
      <c r="A2981" s="45">
        <v>46053</v>
      </c>
      <c r="B2981" t="s">
        <v>384</v>
      </c>
      <c r="C2981" t="s">
        <v>42</v>
      </c>
      <c r="D2981" t="s">
        <v>58</v>
      </c>
      <c r="E2981" t="s">
        <v>58</v>
      </c>
      <c r="F2981" t="s">
        <v>34</v>
      </c>
      <c r="G2981">
        <v>999</v>
      </c>
      <c r="H2981" t="s">
        <v>27</v>
      </c>
      <c r="I2981" t="s">
        <v>610</v>
      </c>
      <c r="J2981" t="s">
        <v>611</v>
      </c>
      <c r="K2981" t="s">
        <v>473</v>
      </c>
      <c r="L2981" t="s">
        <v>612</v>
      </c>
      <c r="M2981" t="s">
        <v>422</v>
      </c>
    </row>
    <row r="2982" spans="1:13" hidden="1" x14ac:dyDescent="0.35">
      <c r="A2982" s="45">
        <v>46053</v>
      </c>
      <c r="B2982" t="s">
        <v>384</v>
      </c>
      <c r="C2982" t="s">
        <v>18</v>
      </c>
      <c r="D2982" t="s">
        <v>58</v>
      </c>
      <c r="E2982" t="s">
        <v>58</v>
      </c>
      <c r="F2982" t="s">
        <v>34</v>
      </c>
      <c r="G2982">
        <v>999</v>
      </c>
      <c r="H2982" t="s">
        <v>27</v>
      </c>
      <c r="I2982" t="s">
        <v>613</v>
      </c>
      <c r="J2982" t="s">
        <v>614</v>
      </c>
      <c r="K2982" t="s">
        <v>615</v>
      </c>
      <c r="L2982" t="s">
        <v>616</v>
      </c>
      <c r="M2982" t="s">
        <v>517</v>
      </c>
    </row>
    <row r="2983" spans="1:13" hidden="1" x14ac:dyDescent="0.35">
      <c r="A2983" s="45">
        <v>46053</v>
      </c>
      <c r="B2983" t="s">
        <v>384</v>
      </c>
      <c r="C2983" t="s">
        <v>48</v>
      </c>
      <c r="D2983" t="s">
        <v>58</v>
      </c>
      <c r="E2983" t="s">
        <v>58</v>
      </c>
      <c r="F2983" t="s">
        <v>34</v>
      </c>
      <c r="G2983">
        <v>999</v>
      </c>
      <c r="H2983" t="s">
        <v>27</v>
      </c>
      <c r="I2983" t="s">
        <v>484</v>
      </c>
      <c r="J2983" t="s">
        <v>617</v>
      </c>
      <c r="K2983" t="s">
        <v>537</v>
      </c>
      <c r="L2983" t="s">
        <v>586</v>
      </c>
      <c r="M2983" t="s">
        <v>422</v>
      </c>
    </row>
    <row r="2984" spans="1:13" x14ac:dyDescent="0.35">
      <c r="A2984" s="45"/>
    </row>
    <row r="2985" spans="1:13" x14ac:dyDescent="0.35">
      <c r="A2985" s="45"/>
    </row>
    <row r="2986" spans="1:13" x14ac:dyDescent="0.35">
      <c r="A2986" s="45"/>
    </row>
    <row r="2987" spans="1:13" x14ac:dyDescent="0.35">
      <c r="A2987" s="45"/>
    </row>
    <row r="2988" spans="1:13" x14ac:dyDescent="0.35">
      <c r="A2988" s="45"/>
    </row>
    <row r="2989" spans="1:13" x14ac:dyDescent="0.35">
      <c r="A2989" s="45"/>
    </row>
    <row r="2990" spans="1:13" x14ac:dyDescent="0.35">
      <c r="A2990" s="45"/>
    </row>
    <row r="2991" spans="1:13" x14ac:dyDescent="0.35">
      <c r="A2991" s="45"/>
    </row>
    <row r="2992" spans="1:13" x14ac:dyDescent="0.35">
      <c r="A2992" s="45"/>
    </row>
    <row r="2993" spans="1:12" x14ac:dyDescent="0.35">
      <c r="A2993" s="45"/>
    </row>
    <row r="2994" spans="1:12" x14ac:dyDescent="0.35">
      <c r="A2994" s="45"/>
    </row>
    <row r="2995" spans="1:12" x14ac:dyDescent="0.35">
      <c r="A2995" s="45"/>
    </row>
    <row r="2996" spans="1:12" x14ac:dyDescent="0.35">
      <c r="A2996" s="45"/>
    </row>
    <row r="2997" spans="1:12" x14ac:dyDescent="0.35">
      <c r="A2997" s="45"/>
    </row>
    <row r="2998" spans="1:12" x14ac:dyDescent="0.35">
      <c r="A2998" s="45"/>
    </row>
    <row r="2999" spans="1:12" x14ac:dyDescent="0.35">
      <c r="A2999" s="45"/>
    </row>
    <row r="3000" spans="1:12" x14ac:dyDescent="0.35">
      <c r="A3000" s="45"/>
    </row>
    <row r="3001" spans="1:12" x14ac:dyDescent="0.35">
      <c r="A3001" s="45"/>
      <c r="I3001" s="38"/>
      <c r="J3001" s="37"/>
    </row>
    <row r="3002" spans="1:12" x14ac:dyDescent="0.35">
      <c r="A3002" s="45"/>
      <c r="I3002" s="38"/>
    </row>
    <row r="3003" spans="1:12" x14ac:dyDescent="0.35">
      <c r="A3003" s="45"/>
    </row>
    <row r="3004" spans="1:12" x14ac:dyDescent="0.35">
      <c r="A3004" s="45"/>
    </row>
    <row r="3005" spans="1:12" x14ac:dyDescent="0.35">
      <c r="A3005" s="45"/>
    </row>
    <row r="3006" spans="1:12" x14ac:dyDescent="0.35">
      <c r="A3006" s="45"/>
    </row>
    <row r="3007" spans="1:12" x14ac:dyDescent="0.35">
      <c r="A3007" s="45"/>
      <c r="L3007" s="37"/>
    </row>
    <row r="3008" spans="1:12" x14ac:dyDescent="0.35">
      <c r="A3008" s="45"/>
    </row>
    <row r="3009" spans="1:9" x14ac:dyDescent="0.35">
      <c r="A3009" s="45"/>
    </row>
    <row r="3010" spans="1:9" x14ac:dyDescent="0.35">
      <c r="A3010" s="45"/>
    </row>
    <row r="3011" spans="1:9" x14ac:dyDescent="0.35">
      <c r="A3011" s="45"/>
    </row>
    <row r="3012" spans="1:9" x14ac:dyDescent="0.35">
      <c r="A3012" s="45"/>
    </row>
    <row r="3013" spans="1:9" x14ac:dyDescent="0.35">
      <c r="A3013" s="45"/>
    </row>
    <row r="3014" spans="1:9" x14ac:dyDescent="0.35">
      <c r="A3014" s="45"/>
    </row>
    <row r="3015" spans="1:9" x14ac:dyDescent="0.35">
      <c r="A3015" s="45"/>
    </row>
    <row r="3016" spans="1:9" x14ac:dyDescent="0.35">
      <c r="A3016" s="45"/>
    </row>
    <row r="3017" spans="1:9" x14ac:dyDescent="0.35">
      <c r="A3017" s="45"/>
    </row>
    <row r="3018" spans="1:9" x14ac:dyDescent="0.35">
      <c r="A3018" s="45"/>
    </row>
    <row r="3019" spans="1:9" x14ac:dyDescent="0.35">
      <c r="A3019" s="45"/>
      <c r="I3019" s="38"/>
    </row>
    <row r="3020" spans="1:9" x14ac:dyDescent="0.35">
      <c r="A3020" s="45"/>
      <c r="I3020" s="38"/>
    </row>
    <row r="3021" spans="1:9" x14ac:dyDescent="0.35">
      <c r="A3021" s="45"/>
    </row>
    <row r="3022" spans="1:9" x14ac:dyDescent="0.35">
      <c r="A3022" s="45"/>
    </row>
    <row r="3023" spans="1:9" x14ac:dyDescent="0.35">
      <c r="A3023" s="45"/>
    </row>
    <row r="3024" spans="1:9" x14ac:dyDescent="0.35">
      <c r="A3024" s="45"/>
    </row>
    <row r="3025" spans="1:13" x14ac:dyDescent="0.35">
      <c r="A3025" s="45"/>
    </row>
    <row r="3026" spans="1:13" x14ac:dyDescent="0.35">
      <c r="A3026" s="45"/>
    </row>
    <row r="3027" spans="1:13" x14ac:dyDescent="0.35">
      <c r="A3027" s="45"/>
    </row>
    <row r="3028" spans="1:13" x14ac:dyDescent="0.35">
      <c r="A3028" s="45"/>
    </row>
    <row r="3029" spans="1:13" x14ac:dyDescent="0.35">
      <c r="A3029" s="45"/>
    </row>
    <row r="3030" spans="1:13" x14ac:dyDescent="0.35">
      <c r="A3030" s="45"/>
    </row>
    <row r="3031" spans="1:13" x14ac:dyDescent="0.35">
      <c r="A3031" s="45"/>
      <c r="I3031" s="38"/>
      <c r="J3031" s="38"/>
      <c r="M3031" s="37"/>
    </row>
    <row r="3032" spans="1:13" x14ac:dyDescent="0.35">
      <c r="A3032" s="45"/>
      <c r="I3032" s="38"/>
      <c r="J3032" s="38"/>
    </row>
    <row r="3033" spans="1:13" x14ac:dyDescent="0.35">
      <c r="A3033" s="45"/>
    </row>
    <row r="3034" spans="1:13" x14ac:dyDescent="0.35">
      <c r="A3034" s="45"/>
    </row>
    <row r="3035" spans="1:13" x14ac:dyDescent="0.35">
      <c r="A3035" s="45"/>
    </row>
    <row r="3036" spans="1:13" x14ac:dyDescent="0.35">
      <c r="A3036" s="45"/>
    </row>
    <row r="3037" spans="1:13" x14ac:dyDescent="0.35">
      <c r="A3037" s="45"/>
      <c r="K3037" s="37"/>
    </row>
    <row r="3038" spans="1:13" x14ac:dyDescent="0.35">
      <c r="A3038" s="45"/>
    </row>
    <row r="3039" spans="1:13" x14ac:dyDescent="0.35">
      <c r="A3039" s="45"/>
    </row>
    <row r="3040" spans="1:13" x14ac:dyDescent="0.35">
      <c r="A3040" s="45"/>
    </row>
    <row r="3041" spans="1:13" x14ac:dyDescent="0.35">
      <c r="A3041" s="45"/>
    </row>
    <row r="3042" spans="1:13" x14ac:dyDescent="0.35">
      <c r="A3042" s="45"/>
    </row>
    <row r="3043" spans="1:13" x14ac:dyDescent="0.35">
      <c r="A3043" s="45"/>
      <c r="I3043" s="38"/>
      <c r="K3043" s="37"/>
      <c r="M3043" s="38"/>
    </row>
    <row r="3044" spans="1:13" x14ac:dyDescent="0.35">
      <c r="A3044" s="45"/>
      <c r="I3044" s="38"/>
      <c r="M3044" s="38"/>
    </row>
    <row r="3045" spans="1:13" x14ac:dyDescent="0.35">
      <c r="A3045" s="45"/>
    </row>
    <row r="3046" spans="1:13" x14ac:dyDescent="0.35">
      <c r="A3046" s="45"/>
    </row>
    <row r="3047" spans="1:13" x14ac:dyDescent="0.35">
      <c r="A3047" s="45"/>
    </row>
    <row r="3048" spans="1:13" x14ac:dyDescent="0.35">
      <c r="A3048" s="45"/>
    </row>
    <row r="3049" spans="1:13" x14ac:dyDescent="0.35">
      <c r="A3049" s="45"/>
      <c r="I3049" s="38"/>
      <c r="J3049" s="38"/>
      <c r="K3049" s="37"/>
      <c r="L3049" s="37"/>
      <c r="M3049" s="37"/>
    </row>
    <row r="3050" spans="1:13" x14ac:dyDescent="0.35">
      <c r="A3050" s="45"/>
      <c r="I3050" s="38"/>
      <c r="J3050" s="38"/>
    </row>
    <row r="3051" spans="1:13" x14ac:dyDescent="0.35">
      <c r="A3051" s="45"/>
    </row>
    <row r="3052" spans="1:13" x14ac:dyDescent="0.35">
      <c r="A3052" s="45"/>
    </row>
    <row r="3053" spans="1:13" x14ac:dyDescent="0.35">
      <c r="A3053" s="45"/>
    </row>
    <row r="3054" spans="1:13" x14ac:dyDescent="0.35">
      <c r="A3054" s="45"/>
    </row>
    <row r="3055" spans="1:13" x14ac:dyDescent="0.35">
      <c r="A3055" s="45"/>
    </row>
    <row r="3056" spans="1:13" x14ac:dyDescent="0.35">
      <c r="A3056" s="45"/>
    </row>
    <row r="3057" spans="1:1" x14ac:dyDescent="0.35">
      <c r="A3057" s="45"/>
    </row>
    <row r="3058" spans="1:1" x14ac:dyDescent="0.35">
      <c r="A3058" s="45"/>
    </row>
    <row r="3059" spans="1:1" x14ac:dyDescent="0.35">
      <c r="A3059" s="45"/>
    </row>
    <row r="3060" spans="1:1" x14ac:dyDescent="0.35">
      <c r="A3060" s="45"/>
    </row>
    <row r="3061" spans="1:1" x14ac:dyDescent="0.35">
      <c r="A3061" s="45"/>
    </row>
    <row r="3062" spans="1:1" x14ac:dyDescent="0.35">
      <c r="A3062" s="45"/>
    </row>
    <row r="3063" spans="1:1" x14ac:dyDescent="0.35">
      <c r="A3063" s="45"/>
    </row>
    <row r="3064" spans="1:1" x14ac:dyDescent="0.35">
      <c r="A3064" s="45"/>
    </row>
    <row r="3065" spans="1:1" x14ac:dyDescent="0.35">
      <c r="A3065" s="45"/>
    </row>
    <row r="3066" spans="1:1" x14ac:dyDescent="0.35">
      <c r="A3066" s="45"/>
    </row>
    <row r="3067" spans="1:1" x14ac:dyDescent="0.35">
      <c r="A3067" s="45"/>
    </row>
    <row r="3068" spans="1:1" x14ac:dyDescent="0.35">
      <c r="A3068" s="45"/>
    </row>
    <row r="3069" spans="1:1" x14ac:dyDescent="0.35">
      <c r="A3069" s="45"/>
    </row>
    <row r="3070" spans="1:1" x14ac:dyDescent="0.35">
      <c r="A3070" s="45"/>
    </row>
    <row r="3071" spans="1:1" x14ac:dyDescent="0.35">
      <c r="A3071" s="45"/>
    </row>
    <row r="3072" spans="1:1" x14ac:dyDescent="0.35">
      <c r="A3072" s="45"/>
    </row>
    <row r="3073" spans="1:1" x14ac:dyDescent="0.35">
      <c r="A3073" s="45"/>
    </row>
    <row r="3074" spans="1:1" x14ac:dyDescent="0.35">
      <c r="A3074" s="45"/>
    </row>
    <row r="3075" spans="1:1" x14ac:dyDescent="0.35">
      <c r="A3075" s="45"/>
    </row>
    <row r="3076" spans="1:1" x14ac:dyDescent="0.35">
      <c r="A3076" s="45"/>
    </row>
    <row r="3077" spans="1:1" x14ac:dyDescent="0.35">
      <c r="A3077" s="45"/>
    </row>
    <row r="3078" spans="1:1" x14ac:dyDescent="0.35">
      <c r="A3078" s="45"/>
    </row>
    <row r="3079" spans="1:1" x14ac:dyDescent="0.35">
      <c r="A3079" s="45"/>
    </row>
    <row r="3080" spans="1:1" x14ac:dyDescent="0.35">
      <c r="A3080" s="45"/>
    </row>
    <row r="3081" spans="1:1" x14ac:dyDescent="0.35">
      <c r="A3081" s="45"/>
    </row>
    <row r="3082" spans="1:1" x14ac:dyDescent="0.35">
      <c r="A3082" s="45"/>
    </row>
    <row r="3083" spans="1:1" x14ac:dyDescent="0.35">
      <c r="A3083" s="45"/>
    </row>
    <row r="3084" spans="1:1" x14ac:dyDescent="0.35">
      <c r="A3084" s="45"/>
    </row>
    <row r="3085" spans="1:1" x14ac:dyDescent="0.35">
      <c r="A3085" s="45"/>
    </row>
    <row r="3086" spans="1:1" x14ac:dyDescent="0.35">
      <c r="A3086" s="45"/>
    </row>
    <row r="3087" spans="1:1" x14ac:dyDescent="0.35">
      <c r="A3087" s="45"/>
    </row>
    <row r="3088" spans="1:1" x14ac:dyDescent="0.35">
      <c r="A3088" s="45"/>
    </row>
    <row r="3089" spans="1:1" x14ac:dyDescent="0.35">
      <c r="A3089" s="45"/>
    </row>
    <row r="3090" spans="1:1" x14ac:dyDescent="0.35">
      <c r="A3090" s="45"/>
    </row>
    <row r="3091" spans="1:1" x14ac:dyDescent="0.35">
      <c r="A3091" s="45"/>
    </row>
    <row r="3092" spans="1:1" x14ac:dyDescent="0.35">
      <c r="A3092" s="45"/>
    </row>
    <row r="3093" spans="1:1" x14ac:dyDescent="0.35">
      <c r="A3093" s="45"/>
    </row>
    <row r="3094" spans="1:1" x14ac:dyDescent="0.35">
      <c r="A3094" s="45"/>
    </row>
    <row r="3095" spans="1:1" x14ac:dyDescent="0.35">
      <c r="A3095" s="45"/>
    </row>
    <row r="3096" spans="1:1" x14ac:dyDescent="0.35">
      <c r="A3096" s="45"/>
    </row>
    <row r="3097" spans="1:1" x14ac:dyDescent="0.35">
      <c r="A3097" s="45"/>
    </row>
    <row r="3098" spans="1:1" x14ac:dyDescent="0.35">
      <c r="A3098" s="45"/>
    </row>
    <row r="3099" spans="1:1" x14ac:dyDescent="0.35">
      <c r="A3099" s="45"/>
    </row>
    <row r="3100" spans="1:1" x14ac:dyDescent="0.35">
      <c r="A3100" s="45"/>
    </row>
    <row r="3101" spans="1:1" x14ac:dyDescent="0.35">
      <c r="A3101" s="45"/>
    </row>
    <row r="3102" spans="1:1" x14ac:dyDescent="0.35">
      <c r="A3102" s="45"/>
    </row>
    <row r="3103" spans="1:1" x14ac:dyDescent="0.35">
      <c r="A3103" s="45"/>
    </row>
    <row r="3104" spans="1:1" x14ac:dyDescent="0.35">
      <c r="A3104" s="45"/>
    </row>
    <row r="3105" spans="1:1" x14ac:dyDescent="0.35">
      <c r="A3105" s="45"/>
    </row>
    <row r="3106" spans="1:1" x14ac:dyDescent="0.35">
      <c r="A3106" s="45"/>
    </row>
    <row r="3107" spans="1:1" x14ac:dyDescent="0.35">
      <c r="A3107" s="45"/>
    </row>
    <row r="3108" spans="1:1" x14ac:dyDescent="0.35">
      <c r="A3108" s="45"/>
    </row>
    <row r="3109" spans="1:1" x14ac:dyDescent="0.35">
      <c r="A3109" s="45"/>
    </row>
    <row r="3110" spans="1:1" x14ac:dyDescent="0.35">
      <c r="A3110" s="45"/>
    </row>
    <row r="3111" spans="1:1" x14ac:dyDescent="0.35">
      <c r="A3111" s="45"/>
    </row>
    <row r="3112" spans="1:1" x14ac:dyDescent="0.35">
      <c r="A3112" s="45"/>
    </row>
    <row r="3113" spans="1:1" x14ac:dyDescent="0.35">
      <c r="A3113" s="45"/>
    </row>
    <row r="3114" spans="1:1" x14ac:dyDescent="0.35">
      <c r="A3114" s="45"/>
    </row>
    <row r="3115" spans="1:1" x14ac:dyDescent="0.35">
      <c r="A3115" s="45"/>
    </row>
    <row r="3116" spans="1:1" x14ac:dyDescent="0.35">
      <c r="A3116" s="45"/>
    </row>
    <row r="3117" spans="1:1" x14ac:dyDescent="0.35">
      <c r="A3117" s="45"/>
    </row>
    <row r="3118" spans="1:1" x14ac:dyDescent="0.35">
      <c r="A3118" s="45"/>
    </row>
    <row r="3119" spans="1:1" x14ac:dyDescent="0.35">
      <c r="A3119" s="45"/>
    </row>
    <row r="3120" spans="1:1" x14ac:dyDescent="0.35">
      <c r="A3120" s="45"/>
    </row>
    <row r="3121" spans="1:1" x14ac:dyDescent="0.35">
      <c r="A3121" s="45"/>
    </row>
    <row r="3122" spans="1:1" x14ac:dyDescent="0.35">
      <c r="A3122" s="45"/>
    </row>
    <row r="3123" spans="1:1" x14ac:dyDescent="0.35">
      <c r="A3123" s="45"/>
    </row>
    <row r="3124" spans="1:1" x14ac:dyDescent="0.35">
      <c r="A3124" s="45"/>
    </row>
    <row r="3125" spans="1:1" x14ac:dyDescent="0.35">
      <c r="A3125" s="45"/>
    </row>
    <row r="3126" spans="1:1" x14ac:dyDescent="0.35">
      <c r="A3126" s="45"/>
    </row>
    <row r="3127" spans="1:1" x14ac:dyDescent="0.35">
      <c r="A3127" s="45"/>
    </row>
    <row r="3128" spans="1:1" x14ac:dyDescent="0.35">
      <c r="A3128" s="45"/>
    </row>
    <row r="3129" spans="1:1" x14ac:dyDescent="0.35">
      <c r="A3129" s="45"/>
    </row>
    <row r="3130" spans="1:1" x14ac:dyDescent="0.35">
      <c r="A3130" s="45"/>
    </row>
    <row r="3131" spans="1:1" x14ac:dyDescent="0.35">
      <c r="A3131" s="45"/>
    </row>
    <row r="3132" spans="1:1" x14ac:dyDescent="0.35">
      <c r="A3132" s="45"/>
    </row>
    <row r="3133" spans="1:1" x14ac:dyDescent="0.35">
      <c r="A3133" s="45"/>
    </row>
    <row r="3134" spans="1:1" x14ac:dyDescent="0.35">
      <c r="A3134" s="45"/>
    </row>
    <row r="3135" spans="1:1" x14ac:dyDescent="0.35">
      <c r="A3135" s="45"/>
    </row>
    <row r="3136" spans="1:1" x14ac:dyDescent="0.35">
      <c r="A3136" s="45"/>
    </row>
    <row r="3137" spans="1:1" x14ac:dyDescent="0.35">
      <c r="A3137" s="45"/>
    </row>
    <row r="3138" spans="1:1" x14ac:dyDescent="0.35">
      <c r="A3138" s="45"/>
    </row>
    <row r="3139" spans="1:1" x14ac:dyDescent="0.35">
      <c r="A3139" s="45"/>
    </row>
    <row r="3140" spans="1:1" x14ac:dyDescent="0.35">
      <c r="A3140" s="45"/>
    </row>
    <row r="3141" spans="1:1" x14ac:dyDescent="0.35">
      <c r="A3141" s="45"/>
    </row>
    <row r="3142" spans="1:1" x14ac:dyDescent="0.35">
      <c r="A3142" s="45"/>
    </row>
    <row r="3143" spans="1:1" x14ac:dyDescent="0.35">
      <c r="A3143" s="45"/>
    </row>
    <row r="3144" spans="1:1" x14ac:dyDescent="0.35">
      <c r="A3144" s="45"/>
    </row>
    <row r="3145" spans="1:1" x14ac:dyDescent="0.35">
      <c r="A3145" s="45"/>
    </row>
    <row r="3146" spans="1:1" x14ac:dyDescent="0.35">
      <c r="A3146" s="45"/>
    </row>
    <row r="3147" spans="1:1" x14ac:dyDescent="0.35">
      <c r="A3147" s="45"/>
    </row>
    <row r="3148" spans="1:1" x14ac:dyDescent="0.35">
      <c r="A3148" s="45"/>
    </row>
    <row r="3149" spans="1:1" x14ac:dyDescent="0.35">
      <c r="A3149" s="45"/>
    </row>
    <row r="3150" spans="1:1" x14ac:dyDescent="0.35">
      <c r="A3150" s="45"/>
    </row>
    <row r="3151" spans="1:1" x14ac:dyDescent="0.35">
      <c r="A3151" s="45"/>
    </row>
    <row r="3152" spans="1:1" x14ac:dyDescent="0.35">
      <c r="A3152" s="45"/>
    </row>
    <row r="3153" spans="1:1" x14ac:dyDescent="0.35">
      <c r="A3153" s="45"/>
    </row>
    <row r="3154" spans="1:1" x14ac:dyDescent="0.35">
      <c r="A3154" s="45"/>
    </row>
    <row r="3155" spans="1:1" x14ac:dyDescent="0.35">
      <c r="A3155" s="45"/>
    </row>
    <row r="3156" spans="1:1" x14ac:dyDescent="0.35">
      <c r="A3156" s="45"/>
    </row>
    <row r="3157" spans="1:1" x14ac:dyDescent="0.35">
      <c r="A3157" s="45"/>
    </row>
    <row r="3158" spans="1:1" x14ac:dyDescent="0.35">
      <c r="A3158" s="45"/>
    </row>
    <row r="3159" spans="1:1" x14ac:dyDescent="0.35">
      <c r="A3159" s="45"/>
    </row>
    <row r="3160" spans="1:1" x14ac:dyDescent="0.35">
      <c r="A3160" s="45"/>
    </row>
    <row r="3161" spans="1:1" x14ac:dyDescent="0.35">
      <c r="A3161" s="45"/>
    </row>
    <row r="3162" spans="1:1" x14ac:dyDescent="0.35">
      <c r="A3162" s="45"/>
    </row>
    <row r="3163" spans="1:1" x14ac:dyDescent="0.35">
      <c r="A3163" s="45"/>
    </row>
    <row r="3164" spans="1:1" x14ac:dyDescent="0.35">
      <c r="A3164" s="45"/>
    </row>
    <row r="3165" spans="1:1" x14ac:dyDescent="0.35">
      <c r="A3165" s="45"/>
    </row>
    <row r="3166" spans="1:1" x14ac:dyDescent="0.35">
      <c r="A3166" s="45"/>
    </row>
    <row r="3167" spans="1:1" x14ac:dyDescent="0.35">
      <c r="A3167" s="45"/>
    </row>
    <row r="3168" spans="1:1" x14ac:dyDescent="0.35">
      <c r="A3168" s="45"/>
    </row>
    <row r="3169" spans="1:1" x14ac:dyDescent="0.35">
      <c r="A3169" s="45"/>
    </row>
    <row r="3170" spans="1:1" x14ac:dyDescent="0.35">
      <c r="A3170" s="45"/>
    </row>
    <row r="3171" spans="1:1" x14ac:dyDescent="0.35">
      <c r="A3171" s="45"/>
    </row>
    <row r="3172" spans="1:1" x14ac:dyDescent="0.35">
      <c r="A3172" s="45"/>
    </row>
    <row r="3173" spans="1:1" x14ac:dyDescent="0.35">
      <c r="A3173" s="45"/>
    </row>
    <row r="3174" spans="1:1" x14ac:dyDescent="0.35">
      <c r="A3174" s="45"/>
    </row>
    <row r="3175" spans="1:1" x14ac:dyDescent="0.35">
      <c r="A3175" s="45"/>
    </row>
    <row r="3176" spans="1:1" x14ac:dyDescent="0.35">
      <c r="A3176" s="45"/>
    </row>
    <row r="3177" spans="1:1" x14ac:dyDescent="0.35">
      <c r="A3177" s="45"/>
    </row>
    <row r="3178" spans="1:1" x14ac:dyDescent="0.35">
      <c r="A3178" s="45"/>
    </row>
    <row r="3179" spans="1:1" x14ac:dyDescent="0.35">
      <c r="A3179" s="45"/>
    </row>
    <row r="3180" spans="1:1" x14ac:dyDescent="0.35">
      <c r="A3180" s="45"/>
    </row>
    <row r="3181" spans="1:1" x14ac:dyDescent="0.35">
      <c r="A3181" s="45"/>
    </row>
    <row r="3182" spans="1:1" x14ac:dyDescent="0.35">
      <c r="A3182" s="45"/>
    </row>
    <row r="3183" spans="1:1" x14ac:dyDescent="0.35">
      <c r="A3183" s="45"/>
    </row>
    <row r="3184" spans="1:1" x14ac:dyDescent="0.35">
      <c r="A3184" s="45"/>
    </row>
    <row r="3185" spans="1:1" x14ac:dyDescent="0.35">
      <c r="A3185" s="45"/>
    </row>
    <row r="3186" spans="1:1" x14ac:dyDescent="0.35">
      <c r="A3186" s="45"/>
    </row>
    <row r="3187" spans="1:1" x14ac:dyDescent="0.35">
      <c r="A3187" s="45"/>
    </row>
    <row r="3188" spans="1:1" x14ac:dyDescent="0.35">
      <c r="A3188" s="45"/>
    </row>
    <row r="3189" spans="1:1" x14ac:dyDescent="0.35">
      <c r="A3189" s="45"/>
    </row>
    <row r="3190" spans="1:1" x14ac:dyDescent="0.35">
      <c r="A3190" s="45"/>
    </row>
    <row r="3191" spans="1:1" x14ac:dyDescent="0.35">
      <c r="A3191" s="45"/>
    </row>
    <row r="3192" spans="1:1" x14ac:dyDescent="0.35">
      <c r="A3192" s="45"/>
    </row>
    <row r="3193" spans="1:1" x14ac:dyDescent="0.35">
      <c r="A3193" s="45"/>
    </row>
    <row r="3194" spans="1:1" x14ac:dyDescent="0.35">
      <c r="A3194" s="45"/>
    </row>
    <row r="3195" spans="1:1" x14ac:dyDescent="0.35">
      <c r="A3195" s="45"/>
    </row>
    <row r="3196" spans="1:1" x14ac:dyDescent="0.35">
      <c r="A3196" s="45"/>
    </row>
    <row r="3197" spans="1:1" x14ac:dyDescent="0.35">
      <c r="A3197" s="45"/>
    </row>
    <row r="3198" spans="1:1" x14ac:dyDescent="0.35">
      <c r="A3198" s="45"/>
    </row>
    <row r="3199" spans="1:1" x14ac:dyDescent="0.35">
      <c r="A3199" s="45"/>
    </row>
    <row r="3200" spans="1:1" x14ac:dyDescent="0.35">
      <c r="A3200" s="45"/>
    </row>
    <row r="3201" spans="1:12" x14ac:dyDescent="0.35">
      <c r="A3201" s="45"/>
    </row>
    <row r="3202" spans="1:12" x14ac:dyDescent="0.35">
      <c r="A3202" s="45"/>
    </row>
    <row r="3203" spans="1:12" x14ac:dyDescent="0.35">
      <c r="A3203" s="45"/>
    </row>
    <row r="3204" spans="1:12" x14ac:dyDescent="0.35">
      <c r="A3204" s="45"/>
    </row>
    <row r="3205" spans="1:12" x14ac:dyDescent="0.35">
      <c r="A3205" s="45"/>
    </row>
    <row r="3206" spans="1:12" x14ac:dyDescent="0.35">
      <c r="A3206" s="45"/>
    </row>
    <row r="3207" spans="1:12" x14ac:dyDescent="0.35">
      <c r="A3207" s="45"/>
    </row>
    <row r="3208" spans="1:12" x14ac:dyDescent="0.35">
      <c r="A3208" s="45"/>
    </row>
    <row r="3209" spans="1:12" x14ac:dyDescent="0.35">
      <c r="A3209" s="45"/>
    </row>
    <row r="3210" spans="1:12" x14ac:dyDescent="0.35">
      <c r="A3210" s="45"/>
    </row>
    <row r="3211" spans="1:12" x14ac:dyDescent="0.35">
      <c r="A3211" s="45"/>
      <c r="L3211" s="37"/>
    </row>
    <row r="3212" spans="1:12" x14ac:dyDescent="0.35">
      <c r="A3212" s="45"/>
    </row>
    <row r="3213" spans="1:12" x14ac:dyDescent="0.35">
      <c r="A3213" s="45"/>
    </row>
    <row r="3214" spans="1:12" x14ac:dyDescent="0.35">
      <c r="A3214" s="45"/>
    </row>
    <row r="3215" spans="1:12" x14ac:dyDescent="0.35">
      <c r="A3215" s="45"/>
    </row>
    <row r="3216" spans="1:12" x14ac:dyDescent="0.35">
      <c r="A3216" s="45"/>
    </row>
    <row r="3217" spans="1:10" x14ac:dyDescent="0.35">
      <c r="A3217" s="45"/>
    </row>
    <row r="3218" spans="1:10" x14ac:dyDescent="0.35">
      <c r="A3218" s="45"/>
    </row>
    <row r="3219" spans="1:10" x14ac:dyDescent="0.35">
      <c r="A3219" s="45"/>
    </row>
    <row r="3220" spans="1:10" x14ac:dyDescent="0.35">
      <c r="A3220" s="45"/>
    </row>
    <row r="3221" spans="1:10" x14ac:dyDescent="0.35">
      <c r="A3221" s="45"/>
    </row>
    <row r="3222" spans="1:10" x14ac:dyDescent="0.35">
      <c r="A3222" s="45"/>
    </row>
    <row r="3223" spans="1:10" x14ac:dyDescent="0.35">
      <c r="A3223" s="45"/>
    </row>
    <row r="3224" spans="1:10" x14ac:dyDescent="0.35">
      <c r="A3224" s="45"/>
    </row>
    <row r="3225" spans="1:10" x14ac:dyDescent="0.35">
      <c r="A3225" s="45"/>
    </row>
    <row r="3226" spans="1:10" x14ac:dyDescent="0.35">
      <c r="A3226" s="45"/>
    </row>
    <row r="3227" spans="1:10" x14ac:dyDescent="0.35">
      <c r="A3227" s="45"/>
    </row>
    <row r="3228" spans="1:10" x14ac:dyDescent="0.35">
      <c r="A3228" s="45"/>
    </row>
    <row r="3229" spans="1:10" x14ac:dyDescent="0.35">
      <c r="A3229" s="45"/>
      <c r="J3229" s="37"/>
    </row>
    <row r="3230" spans="1:10" x14ac:dyDescent="0.35">
      <c r="A3230" s="45"/>
    </row>
    <row r="3231" spans="1:10" x14ac:dyDescent="0.35">
      <c r="A3231" s="45"/>
    </row>
    <row r="3232" spans="1:10" x14ac:dyDescent="0.35">
      <c r="A3232" s="45"/>
    </row>
    <row r="3233" spans="1:1" x14ac:dyDescent="0.35">
      <c r="A3233" s="45"/>
    </row>
    <row r="3234" spans="1:1" x14ac:dyDescent="0.35">
      <c r="A3234" s="45"/>
    </row>
    <row r="3235" spans="1:1" x14ac:dyDescent="0.35">
      <c r="A3235" s="45"/>
    </row>
    <row r="3236" spans="1:1" x14ac:dyDescent="0.35">
      <c r="A3236" s="45"/>
    </row>
    <row r="3237" spans="1:1" x14ac:dyDescent="0.35">
      <c r="A3237" s="45"/>
    </row>
    <row r="3238" spans="1:1" x14ac:dyDescent="0.35">
      <c r="A3238" s="45"/>
    </row>
    <row r="3239" spans="1:1" x14ac:dyDescent="0.35">
      <c r="A3239" s="45"/>
    </row>
    <row r="3240" spans="1:1" x14ac:dyDescent="0.35">
      <c r="A3240" s="45"/>
    </row>
    <row r="3241" spans="1:1" x14ac:dyDescent="0.35">
      <c r="A3241" s="45"/>
    </row>
    <row r="3242" spans="1:1" x14ac:dyDescent="0.35">
      <c r="A3242" s="45"/>
    </row>
    <row r="3243" spans="1:1" x14ac:dyDescent="0.35">
      <c r="A3243" s="45"/>
    </row>
    <row r="3244" spans="1:1" x14ac:dyDescent="0.35">
      <c r="A3244" s="45"/>
    </row>
    <row r="3245" spans="1:1" x14ac:dyDescent="0.35">
      <c r="A3245" s="45"/>
    </row>
    <row r="3246" spans="1:1" x14ac:dyDescent="0.35">
      <c r="A3246" s="45"/>
    </row>
    <row r="3247" spans="1:1" x14ac:dyDescent="0.35">
      <c r="A3247" s="45"/>
    </row>
    <row r="3248" spans="1:1" x14ac:dyDescent="0.35">
      <c r="A3248" s="45"/>
    </row>
    <row r="3249" spans="1:1" x14ac:dyDescent="0.35">
      <c r="A3249" s="45"/>
    </row>
    <row r="3250" spans="1:1" x14ac:dyDescent="0.35">
      <c r="A3250" s="45"/>
    </row>
    <row r="3251" spans="1:1" x14ac:dyDescent="0.35">
      <c r="A3251" s="45"/>
    </row>
    <row r="3252" spans="1:1" x14ac:dyDescent="0.35">
      <c r="A3252" s="45"/>
    </row>
    <row r="3253" spans="1:1" x14ac:dyDescent="0.35">
      <c r="A3253" s="45"/>
    </row>
    <row r="3254" spans="1:1" x14ac:dyDescent="0.35">
      <c r="A3254" s="45"/>
    </row>
    <row r="3255" spans="1:1" x14ac:dyDescent="0.35">
      <c r="A3255" s="45"/>
    </row>
    <row r="3256" spans="1:1" x14ac:dyDescent="0.35">
      <c r="A3256" s="45"/>
    </row>
    <row r="3257" spans="1:1" x14ac:dyDescent="0.35">
      <c r="A3257" s="45"/>
    </row>
    <row r="3258" spans="1:1" x14ac:dyDescent="0.35">
      <c r="A3258" s="45"/>
    </row>
    <row r="3259" spans="1:1" x14ac:dyDescent="0.35">
      <c r="A3259" s="45"/>
    </row>
    <row r="3260" spans="1:1" x14ac:dyDescent="0.35">
      <c r="A3260" s="45"/>
    </row>
    <row r="3261" spans="1:1" x14ac:dyDescent="0.35">
      <c r="A3261" s="45"/>
    </row>
    <row r="3262" spans="1:1" x14ac:dyDescent="0.35">
      <c r="A3262" s="45"/>
    </row>
    <row r="3263" spans="1:1" x14ac:dyDescent="0.35">
      <c r="A3263" s="45"/>
    </row>
    <row r="3264" spans="1:1" x14ac:dyDescent="0.35">
      <c r="A3264" s="45"/>
    </row>
    <row r="3265" spans="1:1" x14ac:dyDescent="0.35">
      <c r="A3265" s="45"/>
    </row>
    <row r="3266" spans="1:1" x14ac:dyDescent="0.35">
      <c r="A3266" s="45"/>
    </row>
    <row r="3267" spans="1:1" x14ac:dyDescent="0.35">
      <c r="A3267" s="45"/>
    </row>
    <row r="3268" spans="1:1" x14ac:dyDescent="0.35">
      <c r="A3268" s="45"/>
    </row>
    <row r="3269" spans="1:1" x14ac:dyDescent="0.35">
      <c r="A3269" s="45"/>
    </row>
    <row r="3270" spans="1:1" x14ac:dyDescent="0.35">
      <c r="A3270" s="45"/>
    </row>
    <row r="3271" spans="1:1" x14ac:dyDescent="0.35">
      <c r="A3271" s="45"/>
    </row>
    <row r="3272" spans="1:1" x14ac:dyDescent="0.35">
      <c r="A3272" s="45"/>
    </row>
    <row r="3273" spans="1:1" x14ac:dyDescent="0.35">
      <c r="A3273" s="45"/>
    </row>
    <row r="3274" spans="1:1" x14ac:dyDescent="0.35">
      <c r="A3274" s="45"/>
    </row>
    <row r="3275" spans="1:1" x14ac:dyDescent="0.35">
      <c r="A3275" s="45"/>
    </row>
    <row r="3276" spans="1:1" x14ac:dyDescent="0.35">
      <c r="A3276" s="45"/>
    </row>
    <row r="3277" spans="1:1" x14ac:dyDescent="0.35">
      <c r="A3277" s="45"/>
    </row>
    <row r="3278" spans="1:1" x14ac:dyDescent="0.35">
      <c r="A3278" s="45"/>
    </row>
    <row r="3279" spans="1:1" x14ac:dyDescent="0.35">
      <c r="A3279" s="45"/>
    </row>
    <row r="3280" spans="1:1" x14ac:dyDescent="0.35">
      <c r="A3280" s="45"/>
    </row>
    <row r="3281" spans="1:1" x14ac:dyDescent="0.35">
      <c r="A3281" s="45"/>
    </row>
    <row r="3282" spans="1:1" x14ac:dyDescent="0.35">
      <c r="A3282" s="45"/>
    </row>
    <row r="3283" spans="1:1" x14ac:dyDescent="0.35">
      <c r="A3283" s="45"/>
    </row>
    <row r="3284" spans="1:1" x14ac:dyDescent="0.35">
      <c r="A3284" s="45"/>
    </row>
    <row r="3285" spans="1:1" x14ac:dyDescent="0.35">
      <c r="A3285" s="45"/>
    </row>
    <row r="3286" spans="1:1" x14ac:dyDescent="0.35">
      <c r="A3286" s="45"/>
    </row>
    <row r="3287" spans="1:1" x14ac:dyDescent="0.35">
      <c r="A3287" s="45"/>
    </row>
    <row r="3288" spans="1:1" x14ac:dyDescent="0.35">
      <c r="A3288" s="45"/>
    </row>
    <row r="3289" spans="1:1" x14ac:dyDescent="0.35">
      <c r="A3289" s="45"/>
    </row>
    <row r="3290" spans="1:1" x14ac:dyDescent="0.35">
      <c r="A3290" s="45"/>
    </row>
    <row r="3291" spans="1:1" x14ac:dyDescent="0.35">
      <c r="A3291" s="45"/>
    </row>
    <row r="3292" spans="1:1" x14ac:dyDescent="0.35">
      <c r="A3292" s="45"/>
    </row>
    <row r="3293" spans="1:1" x14ac:dyDescent="0.35">
      <c r="A3293" s="45"/>
    </row>
    <row r="3294" spans="1:1" x14ac:dyDescent="0.35">
      <c r="A3294" s="45"/>
    </row>
    <row r="3295" spans="1:1" x14ac:dyDescent="0.35">
      <c r="A3295" s="45"/>
    </row>
    <row r="3296" spans="1:1" x14ac:dyDescent="0.35">
      <c r="A3296" s="45"/>
    </row>
    <row r="3297" spans="1:1" x14ac:dyDescent="0.35">
      <c r="A3297" s="45"/>
    </row>
    <row r="3298" spans="1:1" x14ac:dyDescent="0.35">
      <c r="A3298" s="45"/>
    </row>
    <row r="3299" spans="1:1" x14ac:dyDescent="0.35">
      <c r="A3299" s="45"/>
    </row>
    <row r="3300" spans="1:1" x14ac:dyDescent="0.35">
      <c r="A3300" s="45"/>
    </row>
    <row r="3301" spans="1:1" x14ac:dyDescent="0.35">
      <c r="A3301" s="45"/>
    </row>
    <row r="3302" spans="1:1" x14ac:dyDescent="0.35">
      <c r="A3302" s="45"/>
    </row>
    <row r="3303" spans="1:1" x14ac:dyDescent="0.35">
      <c r="A3303" s="45"/>
    </row>
    <row r="3304" spans="1:1" x14ac:dyDescent="0.35">
      <c r="A3304" s="45"/>
    </row>
    <row r="3305" spans="1:1" x14ac:dyDescent="0.35">
      <c r="A3305" s="45"/>
    </row>
    <row r="3306" spans="1:1" x14ac:dyDescent="0.35">
      <c r="A3306" s="45"/>
    </row>
    <row r="3307" spans="1:1" x14ac:dyDescent="0.35">
      <c r="A3307" s="45"/>
    </row>
    <row r="3308" spans="1:1" x14ac:dyDescent="0.35">
      <c r="A3308" s="45"/>
    </row>
    <row r="3309" spans="1:1" x14ac:dyDescent="0.35">
      <c r="A3309" s="45"/>
    </row>
    <row r="3310" spans="1:1" x14ac:dyDescent="0.35">
      <c r="A3310" s="45"/>
    </row>
    <row r="3311" spans="1:1" x14ac:dyDescent="0.35">
      <c r="A3311" s="45"/>
    </row>
    <row r="3312" spans="1:1" x14ac:dyDescent="0.35">
      <c r="A3312" s="45"/>
    </row>
    <row r="3313" spans="1:1" x14ac:dyDescent="0.35">
      <c r="A3313" s="45"/>
    </row>
    <row r="3314" spans="1:1" x14ac:dyDescent="0.35">
      <c r="A3314" s="45"/>
    </row>
    <row r="3315" spans="1:1" x14ac:dyDescent="0.35">
      <c r="A3315" s="45"/>
    </row>
    <row r="3316" spans="1:1" x14ac:dyDescent="0.35">
      <c r="A3316" s="45"/>
    </row>
    <row r="3317" spans="1:1" x14ac:dyDescent="0.35">
      <c r="A3317" s="45"/>
    </row>
    <row r="3318" spans="1:1" x14ac:dyDescent="0.35">
      <c r="A3318" s="45"/>
    </row>
    <row r="3319" spans="1:1" x14ac:dyDescent="0.35">
      <c r="A3319" s="45"/>
    </row>
    <row r="3320" spans="1:1" x14ac:dyDescent="0.35">
      <c r="A3320" s="45"/>
    </row>
    <row r="3321" spans="1:1" x14ac:dyDescent="0.35">
      <c r="A3321" s="45"/>
    </row>
    <row r="3322" spans="1:1" x14ac:dyDescent="0.35">
      <c r="A3322" s="45"/>
    </row>
    <row r="3323" spans="1:1" x14ac:dyDescent="0.35">
      <c r="A3323" s="45"/>
    </row>
    <row r="3324" spans="1:1" x14ac:dyDescent="0.35">
      <c r="A3324" s="45"/>
    </row>
    <row r="3325" spans="1:1" x14ac:dyDescent="0.35">
      <c r="A3325" s="45"/>
    </row>
    <row r="3326" spans="1:1" x14ac:dyDescent="0.35">
      <c r="A3326" s="45"/>
    </row>
    <row r="3327" spans="1:1" x14ac:dyDescent="0.35">
      <c r="A3327" s="45"/>
    </row>
    <row r="3328" spans="1:1" x14ac:dyDescent="0.35">
      <c r="A3328" s="45"/>
    </row>
    <row r="3329" spans="1:1" x14ac:dyDescent="0.35">
      <c r="A3329" s="45"/>
    </row>
    <row r="3330" spans="1:1" x14ac:dyDescent="0.35">
      <c r="A3330" s="45"/>
    </row>
    <row r="3331" spans="1:1" x14ac:dyDescent="0.35">
      <c r="A3331" s="45"/>
    </row>
    <row r="3332" spans="1:1" x14ac:dyDescent="0.35">
      <c r="A3332" s="45"/>
    </row>
    <row r="3333" spans="1:1" x14ac:dyDescent="0.35">
      <c r="A3333" s="45"/>
    </row>
    <row r="3334" spans="1:1" x14ac:dyDescent="0.35">
      <c r="A3334" s="45"/>
    </row>
    <row r="3335" spans="1:1" x14ac:dyDescent="0.35">
      <c r="A3335" s="45"/>
    </row>
    <row r="3336" spans="1:1" x14ac:dyDescent="0.35">
      <c r="A3336" s="45"/>
    </row>
    <row r="3337" spans="1:1" x14ac:dyDescent="0.35">
      <c r="A3337" s="45"/>
    </row>
    <row r="3338" spans="1:1" x14ac:dyDescent="0.35">
      <c r="A3338" s="45"/>
    </row>
    <row r="3339" spans="1:1" x14ac:dyDescent="0.35">
      <c r="A3339" s="45"/>
    </row>
    <row r="3340" spans="1:1" x14ac:dyDescent="0.35">
      <c r="A3340" s="45"/>
    </row>
    <row r="3341" spans="1:1" x14ac:dyDescent="0.35">
      <c r="A3341" s="45"/>
    </row>
    <row r="3342" spans="1:1" x14ac:dyDescent="0.35">
      <c r="A3342" s="45"/>
    </row>
    <row r="3343" spans="1:1" x14ac:dyDescent="0.35">
      <c r="A3343" s="45"/>
    </row>
    <row r="3344" spans="1:1" x14ac:dyDescent="0.35">
      <c r="A3344" s="45"/>
    </row>
    <row r="3345" spans="1:1" x14ac:dyDescent="0.35">
      <c r="A3345" s="45"/>
    </row>
    <row r="3346" spans="1:1" x14ac:dyDescent="0.35">
      <c r="A3346" s="45"/>
    </row>
    <row r="3347" spans="1:1" x14ac:dyDescent="0.35">
      <c r="A3347" s="45"/>
    </row>
    <row r="3348" spans="1:1" x14ac:dyDescent="0.35">
      <c r="A3348" s="45"/>
    </row>
    <row r="3349" spans="1:1" x14ac:dyDescent="0.35">
      <c r="A3349" s="45"/>
    </row>
    <row r="3350" spans="1:1" x14ac:dyDescent="0.35">
      <c r="A3350" s="45"/>
    </row>
    <row r="3351" spans="1:1" x14ac:dyDescent="0.35">
      <c r="A3351" s="45"/>
    </row>
    <row r="3352" spans="1:1" x14ac:dyDescent="0.35">
      <c r="A3352" s="45"/>
    </row>
    <row r="3353" spans="1:1" x14ac:dyDescent="0.35">
      <c r="A3353" s="45"/>
    </row>
    <row r="3354" spans="1:1" x14ac:dyDescent="0.35">
      <c r="A3354" s="45"/>
    </row>
    <row r="3355" spans="1:1" x14ac:dyDescent="0.35">
      <c r="A3355" s="45"/>
    </row>
    <row r="3356" spans="1:1" x14ac:dyDescent="0.35">
      <c r="A3356" s="45"/>
    </row>
    <row r="3357" spans="1:1" x14ac:dyDescent="0.35">
      <c r="A3357" s="45"/>
    </row>
    <row r="3358" spans="1:1" x14ac:dyDescent="0.35">
      <c r="A3358" s="45"/>
    </row>
    <row r="3359" spans="1:1" x14ac:dyDescent="0.35">
      <c r="A3359" s="45"/>
    </row>
    <row r="3360" spans="1:1" x14ac:dyDescent="0.35">
      <c r="A3360" s="45"/>
    </row>
    <row r="3361" spans="1:1" x14ac:dyDescent="0.35">
      <c r="A3361" s="45"/>
    </row>
    <row r="3362" spans="1:1" x14ac:dyDescent="0.35">
      <c r="A3362" s="45"/>
    </row>
    <row r="3363" spans="1:1" x14ac:dyDescent="0.35">
      <c r="A3363" s="45"/>
    </row>
    <row r="3364" spans="1:1" x14ac:dyDescent="0.35">
      <c r="A3364" s="45"/>
    </row>
    <row r="3365" spans="1:1" x14ac:dyDescent="0.35">
      <c r="A3365" s="45"/>
    </row>
    <row r="3366" spans="1:1" x14ac:dyDescent="0.35">
      <c r="A3366" s="45"/>
    </row>
    <row r="3367" spans="1:1" x14ac:dyDescent="0.35">
      <c r="A3367" s="45"/>
    </row>
    <row r="3368" spans="1:1" x14ac:dyDescent="0.35">
      <c r="A3368" s="45"/>
    </row>
    <row r="3369" spans="1:1" x14ac:dyDescent="0.35">
      <c r="A3369" s="45"/>
    </row>
    <row r="3370" spans="1:1" x14ac:dyDescent="0.35">
      <c r="A3370" s="45"/>
    </row>
    <row r="3371" spans="1:1" x14ac:dyDescent="0.35">
      <c r="A3371" s="45"/>
    </row>
    <row r="3372" spans="1:1" x14ac:dyDescent="0.35">
      <c r="A3372" s="45"/>
    </row>
    <row r="3373" spans="1:1" x14ac:dyDescent="0.35">
      <c r="A3373" s="45"/>
    </row>
    <row r="3374" spans="1:1" x14ac:dyDescent="0.35">
      <c r="A3374" s="45"/>
    </row>
    <row r="3375" spans="1:1" x14ac:dyDescent="0.35">
      <c r="A3375" s="45"/>
    </row>
    <row r="3376" spans="1:1" x14ac:dyDescent="0.35">
      <c r="A3376" s="45"/>
    </row>
    <row r="3377" spans="1:1" x14ac:dyDescent="0.35">
      <c r="A3377" s="45"/>
    </row>
    <row r="3378" spans="1:1" x14ac:dyDescent="0.35">
      <c r="A3378" s="45"/>
    </row>
    <row r="3379" spans="1:1" x14ac:dyDescent="0.35">
      <c r="A3379" s="45"/>
    </row>
    <row r="3380" spans="1:1" x14ac:dyDescent="0.35">
      <c r="A3380" s="45"/>
    </row>
    <row r="3381" spans="1:1" x14ac:dyDescent="0.35">
      <c r="A3381" s="45"/>
    </row>
    <row r="3382" spans="1:1" x14ac:dyDescent="0.35">
      <c r="A3382" s="45"/>
    </row>
    <row r="3383" spans="1:1" x14ac:dyDescent="0.35">
      <c r="A3383" s="45"/>
    </row>
    <row r="3384" spans="1:1" x14ac:dyDescent="0.35">
      <c r="A3384" s="45"/>
    </row>
    <row r="3385" spans="1:1" x14ac:dyDescent="0.35">
      <c r="A3385" s="45"/>
    </row>
    <row r="3386" spans="1:1" x14ac:dyDescent="0.35">
      <c r="A3386" s="45"/>
    </row>
    <row r="3387" spans="1:1" x14ac:dyDescent="0.35">
      <c r="A3387" s="45"/>
    </row>
    <row r="3388" spans="1:1" x14ac:dyDescent="0.35">
      <c r="A3388" s="45"/>
    </row>
    <row r="3389" spans="1:1" x14ac:dyDescent="0.35">
      <c r="A3389" s="45"/>
    </row>
    <row r="3390" spans="1:1" x14ac:dyDescent="0.35">
      <c r="A3390" s="45"/>
    </row>
    <row r="3391" spans="1:1" x14ac:dyDescent="0.35">
      <c r="A3391" s="45"/>
    </row>
    <row r="3392" spans="1:1" x14ac:dyDescent="0.35">
      <c r="A3392" s="45"/>
    </row>
    <row r="3393" spans="1:1" x14ac:dyDescent="0.35">
      <c r="A3393" s="45"/>
    </row>
    <row r="3394" spans="1:1" x14ac:dyDescent="0.35">
      <c r="A3394" s="45"/>
    </row>
    <row r="3395" spans="1:1" x14ac:dyDescent="0.35">
      <c r="A3395" s="45"/>
    </row>
    <row r="3396" spans="1:1" x14ac:dyDescent="0.35">
      <c r="A3396" s="45"/>
    </row>
    <row r="3397" spans="1:1" x14ac:dyDescent="0.35">
      <c r="A3397" s="45"/>
    </row>
    <row r="3398" spans="1:1" x14ac:dyDescent="0.35">
      <c r="A3398" s="45"/>
    </row>
    <row r="3399" spans="1:1" x14ac:dyDescent="0.35">
      <c r="A3399" s="45"/>
    </row>
    <row r="3400" spans="1:1" x14ac:dyDescent="0.35">
      <c r="A3400" s="45"/>
    </row>
    <row r="3401" spans="1:1" x14ac:dyDescent="0.35">
      <c r="A3401" s="45"/>
    </row>
    <row r="3402" spans="1:1" x14ac:dyDescent="0.35">
      <c r="A3402" s="45"/>
    </row>
    <row r="3403" spans="1:1" x14ac:dyDescent="0.35">
      <c r="A3403" s="45"/>
    </row>
    <row r="3404" spans="1:1" x14ac:dyDescent="0.35">
      <c r="A3404" s="45"/>
    </row>
    <row r="3405" spans="1:1" x14ac:dyDescent="0.35">
      <c r="A3405" s="45"/>
    </row>
    <row r="3406" spans="1:1" x14ac:dyDescent="0.35">
      <c r="A3406" s="45"/>
    </row>
    <row r="3407" spans="1:1" x14ac:dyDescent="0.35">
      <c r="A3407" s="45"/>
    </row>
    <row r="3408" spans="1:1" x14ac:dyDescent="0.35">
      <c r="A3408" s="45"/>
    </row>
    <row r="3409" spans="1:9" x14ac:dyDescent="0.35">
      <c r="A3409" s="45"/>
    </row>
    <row r="3410" spans="1:9" x14ac:dyDescent="0.35">
      <c r="A3410" s="45"/>
    </row>
    <row r="3411" spans="1:9" x14ac:dyDescent="0.35">
      <c r="A3411" s="45"/>
    </row>
    <row r="3412" spans="1:9" x14ac:dyDescent="0.35">
      <c r="A3412" s="45"/>
    </row>
    <row r="3413" spans="1:9" x14ac:dyDescent="0.35">
      <c r="A3413" s="45"/>
    </row>
    <row r="3414" spans="1:9" x14ac:dyDescent="0.35">
      <c r="A3414" s="45"/>
    </row>
    <row r="3415" spans="1:9" x14ac:dyDescent="0.35">
      <c r="A3415" s="45"/>
    </row>
    <row r="3416" spans="1:9" x14ac:dyDescent="0.35">
      <c r="A3416" s="45"/>
    </row>
    <row r="3417" spans="1:9" x14ac:dyDescent="0.35">
      <c r="A3417" s="45"/>
    </row>
    <row r="3418" spans="1:9" x14ac:dyDescent="0.35">
      <c r="A3418" s="45"/>
    </row>
    <row r="3419" spans="1:9" x14ac:dyDescent="0.35">
      <c r="A3419" s="45"/>
    </row>
    <row r="3420" spans="1:9" x14ac:dyDescent="0.35">
      <c r="A3420" s="45"/>
    </row>
    <row r="3421" spans="1:9" x14ac:dyDescent="0.35">
      <c r="A3421" s="45"/>
      <c r="I3421" s="37"/>
    </row>
    <row r="3422" spans="1:9" x14ac:dyDescent="0.35">
      <c r="A3422" s="45"/>
    </row>
    <row r="3423" spans="1:9" x14ac:dyDescent="0.35">
      <c r="A3423" s="45"/>
    </row>
    <row r="3424" spans="1:9" x14ac:dyDescent="0.35">
      <c r="A3424" s="45"/>
    </row>
    <row r="3425" spans="1:9" x14ac:dyDescent="0.35">
      <c r="A3425" s="45"/>
    </row>
    <row r="3426" spans="1:9" x14ac:dyDescent="0.35">
      <c r="A3426" s="45"/>
    </row>
    <row r="3427" spans="1:9" x14ac:dyDescent="0.35">
      <c r="A3427" s="45"/>
    </row>
    <row r="3428" spans="1:9" x14ac:dyDescent="0.35">
      <c r="A3428" s="45"/>
    </row>
    <row r="3429" spans="1:9" x14ac:dyDescent="0.35">
      <c r="A3429" s="45"/>
    </row>
    <row r="3430" spans="1:9" x14ac:dyDescent="0.35">
      <c r="A3430" s="45"/>
    </row>
    <row r="3431" spans="1:9" x14ac:dyDescent="0.35">
      <c r="A3431" s="45"/>
    </row>
    <row r="3432" spans="1:9" x14ac:dyDescent="0.35">
      <c r="A3432" s="45"/>
    </row>
    <row r="3433" spans="1:9" x14ac:dyDescent="0.35">
      <c r="A3433" s="45"/>
    </row>
    <row r="3434" spans="1:9" x14ac:dyDescent="0.35">
      <c r="A3434" s="45"/>
    </row>
    <row r="3435" spans="1:9" x14ac:dyDescent="0.35">
      <c r="A3435" s="45"/>
    </row>
    <row r="3436" spans="1:9" x14ac:dyDescent="0.35">
      <c r="A3436" s="45"/>
    </row>
    <row r="3437" spans="1:9" x14ac:dyDescent="0.35">
      <c r="A3437" s="45"/>
    </row>
    <row r="3438" spans="1:9" x14ac:dyDescent="0.35">
      <c r="A3438" s="45"/>
    </row>
    <row r="3439" spans="1:9" x14ac:dyDescent="0.35">
      <c r="A3439" s="45"/>
      <c r="I3439" s="37"/>
    </row>
    <row r="3440" spans="1:9" x14ac:dyDescent="0.35">
      <c r="A3440" s="45"/>
    </row>
    <row r="3441" spans="1:1" x14ac:dyDescent="0.35">
      <c r="A3441" s="45"/>
    </row>
    <row r="3442" spans="1:1" x14ac:dyDescent="0.35">
      <c r="A3442" s="45"/>
    </row>
    <row r="3443" spans="1:1" x14ac:dyDescent="0.35">
      <c r="A3443" s="45"/>
    </row>
    <row r="3444" spans="1:1" x14ac:dyDescent="0.35">
      <c r="A3444" s="45"/>
    </row>
    <row r="3445" spans="1:1" x14ac:dyDescent="0.35">
      <c r="A3445" s="45"/>
    </row>
    <row r="3446" spans="1:1" x14ac:dyDescent="0.35">
      <c r="A3446" s="45"/>
    </row>
    <row r="3447" spans="1:1" x14ac:dyDescent="0.35">
      <c r="A3447" s="45"/>
    </row>
    <row r="3448" spans="1:1" x14ac:dyDescent="0.35">
      <c r="A3448" s="45"/>
    </row>
    <row r="3449" spans="1:1" x14ac:dyDescent="0.35">
      <c r="A3449" s="45"/>
    </row>
    <row r="3450" spans="1:1" x14ac:dyDescent="0.35">
      <c r="A3450" s="45"/>
    </row>
    <row r="3451" spans="1:1" x14ac:dyDescent="0.35">
      <c r="A3451" s="45"/>
    </row>
    <row r="3452" spans="1:1" x14ac:dyDescent="0.35">
      <c r="A3452" s="45"/>
    </row>
    <row r="3453" spans="1:1" x14ac:dyDescent="0.35">
      <c r="A3453" s="45"/>
    </row>
    <row r="3454" spans="1:1" x14ac:dyDescent="0.35">
      <c r="A3454" s="45"/>
    </row>
    <row r="3455" spans="1:1" x14ac:dyDescent="0.35">
      <c r="A3455" s="45"/>
    </row>
    <row r="3456" spans="1:1" x14ac:dyDescent="0.35">
      <c r="A3456" s="45"/>
    </row>
    <row r="3457" spans="1:1" x14ac:dyDescent="0.35">
      <c r="A3457" s="45"/>
    </row>
    <row r="3458" spans="1:1" x14ac:dyDescent="0.35">
      <c r="A3458" s="45"/>
    </row>
    <row r="3459" spans="1:1" x14ac:dyDescent="0.35">
      <c r="A3459" s="45"/>
    </row>
    <row r="3460" spans="1:1" x14ac:dyDescent="0.35">
      <c r="A3460" s="45"/>
    </row>
    <row r="3461" spans="1:1" x14ac:dyDescent="0.35">
      <c r="A3461" s="45"/>
    </row>
    <row r="3462" spans="1:1" x14ac:dyDescent="0.35">
      <c r="A3462" s="45"/>
    </row>
    <row r="3463" spans="1:1" x14ac:dyDescent="0.35">
      <c r="A3463" s="45"/>
    </row>
    <row r="3464" spans="1:1" x14ac:dyDescent="0.35">
      <c r="A3464" s="45"/>
    </row>
    <row r="3465" spans="1:1" x14ac:dyDescent="0.35">
      <c r="A3465" s="45"/>
    </row>
    <row r="3466" spans="1:1" x14ac:dyDescent="0.35">
      <c r="A3466" s="45"/>
    </row>
    <row r="3467" spans="1:1" x14ac:dyDescent="0.35">
      <c r="A3467" s="45"/>
    </row>
    <row r="3468" spans="1:1" x14ac:dyDescent="0.35">
      <c r="A3468" s="45"/>
    </row>
    <row r="3469" spans="1:1" x14ac:dyDescent="0.35">
      <c r="A3469" s="45"/>
    </row>
    <row r="3470" spans="1:1" x14ac:dyDescent="0.35">
      <c r="A3470" s="45"/>
    </row>
    <row r="3471" spans="1:1" x14ac:dyDescent="0.35">
      <c r="A3471" s="45"/>
    </row>
    <row r="3472" spans="1:1" x14ac:dyDescent="0.35">
      <c r="A3472" s="45"/>
    </row>
    <row r="3473" spans="1:11" x14ac:dyDescent="0.35">
      <c r="A3473" s="45"/>
    </row>
    <row r="3474" spans="1:11" x14ac:dyDescent="0.35">
      <c r="A3474" s="45"/>
    </row>
    <row r="3475" spans="1:11" x14ac:dyDescent="0.35">
      <c r="A3475" s="45"/>
    </row>
    <row r="3476" spans="1:11" x14ac:dyDescent="0.35">
      <c r="A3476" s="45"/>
    </row>
    <row r="3477" spans="1:11" x14ac:dyDescent="0.35">
      <c r="A3477" s="45"/>
    </row>
    <row r="3478" spans="1:11" x14ac:dyDescent="0.35">
      <c r="A3478" s="45"/>
    </row>
    <row r="3479" spans="1:11" x14ac:dyDescent="0.35">
      <c r="A3479" s="45"/>
    </row>
    <row r="3480" spans="1:11" x14ac:dyDescent="0.35">
      <c r="A3480" s="45"/>
    </row>
    <row r="3481" spans="1:11" x14ac:dyDescent="0.35">
      <c r="A3481" s="45"/>
    </row>
    <row r="3482" spans="1:11" x14ac:dyDescent="0.35">
      <c r="A3482" s="45"/>
    </row>
    <row r="3483" spans="1:11" x14ac:dyDescent="0.35">
      <c r="A3483" s="45"/>
    </row>
    <row r="3484" spans="1:11" x14ac:dyDescent="0.35">
      <c r="A3484" s="45"/>
    </row>
    <row r="3485" spans="1:11" x14ac:dyDescent="0.35">
      <c r="A3485" s="45"/>
    </row>
    <row r="3486" spans="1:11" x14ac:dyDescent="0.35">
      <c r="A3486" s="45"/>
    </row>
    <row r="3487" spans="1:11" x14ac:dyDescent="0.35">
      <c r="A3487" s="45"/>
      <c r="I3487" s="37"/>
      <c r="J3487" s="37"/>
      <c r="K3487" s="37"/>
    </row>
    <row r="3488" spans="1:11" x14ac:dyDescent="0.35">
      <c r="A3488" s="45"/>
    </row>
    <row r="3489" spans="1:1" x14ac:dyDescent="0.35">
      <c r="A3489" s="45"/>
    </row>
    <row r="3490" spans="1:1" x14ac:dyDescent="0.35">
      <c r="A3490" s="45"/>
    </row>
    <row r="3491" spans="1:1" x14ac:dyDescent="0.35">
      <c r="A3491" s="45"/>
    </row>
    <row r="3492" spans="1:1" x14ac:dyDescent="0.35">
      <c r="A3492" s="45"/>
    </row>
    <row r="3493" spans="1:1" x14ac:dyDescent="0.35">
      <c r="A3493" s="45"/>
    </row>
    <row r="3494" spans="1:1" x14ac:dyDescent="0.35">
      <c r="A3494" s="45"/>
    </row>
    <row r="3495" spans="1:1" x14ac:dyDescent="0.35">
      <c r="A3495" s="45"/>
    </row>
    <row r="3496" spans="1:1" x14ac:dyDescent="0.35">
      <c r="A3496" s="45"/>
    </row>
    <row r="3497" spans="1:1" x14ac:dyDescent="0.35">
      <c r="A3497" s="45"/>
    </row>
    <row r="3498" spans="1:1" x14ac:dyDescent="0.35">
      <c r="A3498" s="45"/>
    </row>
    <row r="3499" spans="1:1" x14ac:dyDescent="0.35">
      <c r="A3499" s="45"/>
    </row>
    <row r="3500" spans="1:1" x14ac:dyDescent="0.35">
      <c r="A3500" s="45"/>
    </row>
    <row r="3501" spans="1:1" x14ac:dyDescent="0.35">
      <c r="A3501" s="45"/>
    </row>
    <row r="3502" spans="1:1" x14ac:dyDescent="0.35">
      <c r="A3502" s="45"/>
    </row>
    <row r="3503" spans="1:1" x14ac:dyDescent="0.35">
      <c r="A3503" s="45"/>
    </row>
    <row r="3504" spans="1:1" x14ac:dyDescent="0.35">
      <c r="A3504" s="45"/>
    </row>
    <row r="3505" spans="1:13" x14ac:dyDescent="0.35">
      <c r="A3505" s="45"/>
    </row>
    <row r="3506" spans="1:13" x14ac:dyDescent="0.35">
      <c r="A3506" s="45"/>
    </row>
    <row r="3507" spans="1:13" x14ac:dyDescent="0.35">
      <c r="A3507" s="45"/>
    </row>
    <row r="3508" spans="1:13" x14ac:dyDescent="0.35">
      <c r="A3508" s="45"/>
    </row>
    <row r="3509" spans="1:13" x14ac:dyDescent="0.35">
      <c r="A3509" s="45"/>
    </row>
    <row r="3510" spans="1:13" x14ac:dyDescent="0.35">
      <c r="A3510" s="45"/>
    </row>
    <row r="3511" spans="1:13" x14ac:dyDescent="0.35">
      <c r="A3511" s="45"/>
      <c r="K3511" s="37"/>
      <c r="M3511" s="37"/>
    </row>
    <row r="3512" spans="1:13" x14ac:dyDescent="0.35">
      <c r="A3512" s="45"/>
    </row>
    <row r="3513" spans="1:13" x14ac:dyDescent="0.35">
      <c r="A3513" s="45"/>
    </row>
    <row r="3514" spans="1:13" x14ac:dyDescent="0.35">
      <c r="A3514" s="45"/>
    </row>
    <row r="3515" spans="1:13" x14ac:dyDescent="0.35">
      <c r="A3515" s="45"/>
    </row>
    <row r="3516" spans="1:13" x14ac:dyDescent="0.35">
      <c r="A3516" s="45"/>
    </row>
    <row r="3517" spans="1:13" x14ac:dyDescent="0.35">
      <c r="A3517" s="45"/>
      <c r="K3517" s="37"/>
      <c r="L3517" s="37"/>
      <c r="M3517" s="37"/>
    </row>
    <row r="3518" spans="1:13" x14ac:dyDescent="0.35">
      <c r="A3518" s="45"/>
    </row>
    <row r="3519" spans="1:13" x14ac:dyDescent="0.35">
      <c r="A3519" s="45"/>
    </row>
    <row r="3520" spans="1:13" x14ac:dyDescent="0.35">
      <c r="A3520" s="45"/>
    </row>
    <row r="3521" spans="1:13" x14ac:dyDescent="0.35">
      <c r="A3521" s="45"/>
    </row>
    <row r="3522" spans="1:13" x14ac:dyDescent="0.35">
      <c r="A3522" s="45"/>
    </row>
    <row r="3523" spans="1:13" x14ac:dyDescent="0.35">
      <c r="A3523" s="45"/>
      <c r="J3523" s="37"/>
      <c r="L3523" s="37"/>
      <c r="M3523" s="37"/>
    </row>
    <row r="3524" spans="1:13" x14ac:dyDescent="0.35">
      <c r="A3524" s="45"/>
    </row>
    <row r="3525" spans="1:13" x14ac:dyDescent="0.35">
      <c r="A3525" s="45"/>
    </row>
    <row r="3526" spans="1:13" x14ac:dyDescent="0.35">
      <c r="A3526" s="45"/>
    </row>
    <row r="3527" spans="1:13" x14ac:dyDescent="0.35">
      <c r="A3527" s="45"/>
    </row>
    <row r="3528" spans="1:13" x14ac:dyDescent="0.35">
      <c r="A3528" s="45"/>
    </row>
    <row r="3529" spans="1:13" x14ac:dyDescent="0.35">
      <c r="A3529" s="45"/>
      <c r="K3529" s="37"/>
    </row>
    <row r="3530" spans="1:13" x14ac:dyDescent="0.35">
      <c r="A3530" s="45"/>
    </row>
    <row r="3531" spans="1:13" x14ac:dyDescent="0.35">
      <c r="A3531" s="45"/>
    </row>
    <row r="3532" spans="1:13" x14ac:dyDescent="0.35">
      <c r="A3532" s="45"/>
    </row>
    <row r="3533" spans="1:13" x14ac:dyDescent="0.35">
      <c r="A3533" s="45"/>
    </row>
    <row r="3534" spans="1:13" x14ac:dyDescent="0.35">
      <c r="A3534" s="45"/>
    </row>
    <row r="3535" spans="1:13" x14ac:dyDescent="0.35">
      <c r="A3535" s="45"/>
    </row>
    <row r="3536" spans="1:13" x14ac:dyDescent="0.35">
      <c r="A3536" s="45"/>
    </row>
    <row r="3537" spans="1:1" x14ac:dyDescent="0.35">
      <c r="A3537" s="45"/>
    </row>
    <row r="3538" spans="1:1" x14ac:dyDescent="0.35">
      <c r="A3538" s="45"/>
    </row>
    <row r="3539" spans="1:1" x14ac:dyDescent="0.35">
      <c r="A3539" s="45"/>
    </row>
    <row r="3540" spans="1:1" x14ac:dyDescent="0.35">
      <c r="A3540" s="45"/>
    </row>
    <row r="3541" spans="1:1" x14ac:dyDescent="0.35">
      <c r="A3541" s="45"/>
    </row>
    <row r="3542" spans="1:1" x14ac:dyDescent="0.35">
      <c r="A3542" s="45"/>
    </row>
    <row r="3543" spans="1:1" x14ac:dyDescent="0.35">
      <c r="A3543" s="45"/>
    </row>
    <row r="3544" spans="1:1" x14ac:dyDescent="0.35">
      <c r="A3544" s="45"/>
    </row>
    <row r="3545" spans="1:1" x14ac:dyDescent="0.35">
      <c r="A3545" s="45"/>
    </row>
    <row r="3546" spans="1:1" x14ac:dyDescent="0.35">
      <c r="A3546" s="45"/>
    </row>
    <row r="3547" spans="1:1" x14ac:dyDescent="0.35">
      <c r="A3547" s="45"/>
    </row>
    <row r="3548" spans="1:1" x14ac:dyDescent="0.35">
      <c r="A3548" s="45"/>
    </row>
    <row r="3549" spans="1:1" x14ac:dyDescent="0.35">
      <c r="A3549" s="45"/>
    </row>
    <row r="3550" spans="1:1" x14ac:dyDescent="0.35">
      <c r="A3550" s="45"/>
    </row>
    <row r="3551" spans="1:1" x14ac:dyDescent="0.35">
      <c r="A3551" s="45"/>
    </row>
    <row r="3552" spans="1:1" x14ac:dyDescent="0.35">
      <c r="A3552" s="45"/>
    </row>
    <row r="3553" spans="1:1" x14ac:dyDescent="0.35">
      <c r="A3553" s="45"/>
    </row>
    <row r="3554" spans="1:1" x14ac:dyDescent="0.35">
      <c r="A3554" s="45"/>
    </row>
    <row r="3555" spans="1:1" x14ac:dyDescent="0.35">
      <c r="A3555" s="45"/>
    </row>
    <row r="3556" spans="1:1" x14ac:dyDescent="0.35">
      <c r="A3556" s="45"/>
    </row>
    <row r="3557" spans="1:1" x14ac:dyDescent="0.35">
      <c r="A3557" s="45"/>
    </row>
    <row r="3558" spans="1:1" x14ac:dyDescent="0.35">
      <c r="A3558" s="45"/>
    </row>
    <row r="3559" spans="1:1" x14ac:dyDescent="0.35">
      <c r="A3559" s="45"/>
    </row>
    <row r="3560" spans="1:1" x14ac:dyDescent="0.35">
      <c r="A3560" s="45"/>
    </row>
    <row r="3561" spans="1:1" x14ac:dyDescent="0.35">
      <c r="A3561" s="45"/>
    </row>
    <row r="3562" spans="1:1" x14ac:dyDescent="0.35">
      <c r="A3562" s="45"/>
    </row>
    <row r="3563" spans="1:1" x14ac:dyDescent="0.35">
      <c r="A3563" s="45"/>
    </row>
    <row r="3564" spans="1:1" x14ac:dyDescent="0.35">
      <c r="A3564" s="45"/>
    </row>
    <row r="3565" spans="1:1" x14ac:dyDescent="0.35">
      <c r="A3565" s="45"/>
    </row>
    <row r="3566" spans="1:1" x14ac:dyDescent="0.35">
      <c r="A3566" s="45"/>
    </row>
    <row r="3567" spans="1:1" x14ac:dyDescent="0.35">
      <c r="A3567" s="45"/>
    </row>
    <row r="3568" spans="1:1" x14ac:dyDescent="0.35">
      <c r="A3568" s="45"/>
    </row>
    <row r="3569" spans="1:12" x14ac:dyDescent="0.35">
      <c r="A3569" s="45"/>
    </row>
    <row r="3570" spans="1:12" x14ac:dyDescent="0.35">
      <c r="A3570" s="45"/>
    </row>
    <row r="3571" spans="1:12" x14ac:dyDescent="0.35">
      <c r="A3571" s="45"/>
      <c r="I3571" s="37"/>
      <c r="K3571" s="37"/>
      <c r="L3571" s="37"/>
    </row>
    <row r="3572" spans="1:12" x14ac:dyDescent="0.35">
      <c r="A3572" s="45"/>
    </row>
    <row r="3573" spans="1:12" x14ac:dyDescent="0.35">
      <c r="A3573" s="45"/>
    </row>
    <row r="3574" spans="1:12" x14ac:dyDescent="0.35">
      <c r="A3574" s="45"/>
    </row>
    <row r="3575" spans="1:12" x14ac:dyDescent="0.35">
      <c r="A3575" s="45"/>
    </row>
    <row r="3576" spans="1:12" x14ac:dyDescent="0.35">
      <c r="A3576" s="45"/>
    </row>
    <row r="3577" spans="1:12" x14ac:dyDescent="0.35">
      <c r="A3577" s="45"/>
      <c r="L3577" s="37"/>
    </row>
    <row r="3578" spans="1:12" x14ac:dyDescent="0.35">
      <c r="A3578" s="45"/>
    </row>
    <row r="3579" spans="1:12" x14ac:dyDescent="0.35">
      <c r="A3579" s="45"/>
    </row>
    <row r="3580" spans="1:12" x14ac:dyDescent="0.35">
      <c r="A3580" s="45"/>
    </row>
    <row r="3581" spans="1:12" x14ac:dyDescent="0.35">
      <c r="A3581" s="45"/>
    </row>
    <row r="3582" spans="1:12" x14ac:dyDescent="0.35">
      <c r="A3582" s="45"/>
    </row>
    <row r="3583" spans="1:12" x14ac:dyDescent="0.35">
      <c r="A3583" s="45"/>
      <c r="I3583" s="37"/>
    </row>
    <row r="3584" spans="1:12" x14ac:dyDescent="0.35">
      <c r="A3584" s="45"/>
    </row>
    <row r="3585" spans="1:11" x14ac:dyDescent="0.35">
      <c r="A3585" s="45"/>
    </row>
    <row r="3586" spans="1:11" x14ac:dyDescent="0.35">
      <c r="A3586" s="45"/>
    </row>
    <row r="3587" spans="1:11" x14ac:dyDescent="0.35">
      <c r="A3587" s="45"/>
    </row>
    <row r="3588" spans="1:11" x14ac:dyDescent="0.35">
      <c r="A3588" s="45"/>
    </row>
    <row r="3589" spans="1:11" x14ac:dyDescent="0.35">
      <c r="A3589" s="45"/>
      <c r="K3589" s="37"/>
    </row>
    <row r="3590" spans="1:11" x14ac:dyDescent="0.35">
      <c r="A3590" s="45"/>
    </row>
    <row r="3591" spans="1:11" x14ac:dyDescent="0.35">
      <c r="A3591" s="45"/>
    </row>
    <row r="3592" spans="1:11" x14ac:dyDescent="0.35">
      <c r="A3592" s="45"/>
    </row>
    <row r="3593" spans="1:11" x14ac:dyDescent="0.35">
      <c r="A3593" s="45"/>
    </row>
    <row r="3594" spans="1:11" x14ac:dyDescent="0.35">
      <c r="A3594" s="45"/>
    </row>
    <row r="3595" spans="1:11" x14ac:dyDescent="0.35">
      <c r="A3595" s="45"/>
    </row>
    <row r="3596" spans="1:11" x14ac:dyDescent="0.35">
      <c r="A3596" s="45"/>
    </row>
    <row r="3597" spans="1:11" x14ac:dyDescent="0.35">
      <c r="A3597" s="45"/>
    </row>
    <row r="3598" spans="1:11" x14ac:dyDescent="0.35">
      <c r="A3598" s="45"/>
    </row>
    <row r="3599" spans="1:11" x14ac:dyDescent="0.35">
      <c r="A3599" s="45"/>
    </row>
    <row r="3600" spans="1:11" x14ac:dyDescent="0.35">
      <c r="A3600" s="45"/>
    </row>
    <row r="3601" spans="1:12" x14ac:dyDescent="0.35">
      <c r="A3601" s="45"/>
    </row>
    <row r="3602" spans="1:12" x14ac:dyDescent="0.35">
      <c r="A3602" s="45"/>
    </row>
    <row r="3603" spans="1:12" x14ac:dyDescent="0.35">
      <c r="A3603" s="45"/>
    </row>
    <row r="3604" spans="1:12" x14ac:dyDescent="0.35">
      <c r="A3604" s="45"/>
    </row>
    <row r="3605" spans="1:12" x14ac:dyDescent="0.35">
      <c r="A3605" s="45"/>
    </row>
    <row r="3606" spans="1:12" x14ac:dyDescent="0.35">
      <c r="A3606" s="45"/>
    </row>
    <row r="3607" spans="1:12" x14ac:dyDescent="0.35">
      <c r="A3607" s="45"/>
      <c r="I3607" s="37"/>
      <c r="J3607" s="37"/>
      <c r="L3607" s="37"/>
    </row>
    <row r="3608" spans="1:12" x14ac:dyDescent="0.35">
      <c r="A3608" s="45"/>
    </row>
    <row r="3609" spans="1:12" x14ac:dyDescent="0.35">
      <c r="A3609" s="45"/>
    </row>
    <row r="3610" spans="1:12" x14ac:dyDescent="0.35">
      <c r="A3610" s="45"/>
    </row>
    <row r="3611" spans="1:12" x14ac:dyDescent="0.35">
      <c r="A3611" s="45"/>
    </row>
    <row r="3612" spans="1:12" x14ac:dyDescent="0.35">
      <c r="A3612" s="45"/>
    </row>
    <row r="3613" spans="1:12" x14ac:dyDescent="0.35">
      <c r="A3613" s="45"/>
      <c r="I3613" s="37"/>
    </row>
    <row r="3614" spans="1:12" x14ac:dyDescent="0.35">
      <c r="A3614" s="45"/>
    </row>
    <row r="3615" spans="1:12" x14ac:dyDescent="0.35">
      <c r="A3615" s="45"/>
    </row>
    <row r="3616" spans="1:12" x14ac:dyDescent="0.35">
      <c r="A3616" s="45"/>
    </row>
    <row r="3617" spans="1:10" x14ac:dyDescent="0.35">
      <c r="A3617" s="45"/>
    </row>
    <row r="3618" spans="1:10" x14ac:dyDescent="0.35">
      <c r="A3618" s="45"/>
    </row>
    <row r="3619" spans="1:10" x14ac:dyDescent="0.35">
      <c r="A3619" s="45"/>
      <c r="I3619" s="37"/>
      <c r="J3619" s="37"/>
    </row>
    <row r="3620" spans="1:10" x14ac:dyDescent="0.35">
      <c r="A3620" s="45"/>
    </row>
    <row r="3621" spans="1:10" x14ac:dyDescent="0.35">
      <c r="A3621" s="45"/>
    </row>
    <row r="3622" spans="1:10" x14ac:dyDescent="0.35">
      <c r="A3622" s="45"/>
    </row>
    <row r="3623" spans="1:10" x14ac:dyDescent="0.35">
      <c r="A3623" s="45"/>
    </row>
    <row r="3624" spans="1:10" x14ac:dyDescent="0.35">
      <c r="A3624" s="45"/>
    </row>
    <row r="3625" spans="1:10" x14ac:dyDescent="0.35">
      <c r="A3625" s="45"/>
    </row>
    <row r="3626" spans="1:10" x14ac:dyDescent="0.35">
      <c r="A3626" s="45"/>
    </row>
    <row r="3627" spans="1:10" x14ac:dyDescent="0.35">
      <c r="A3627" s="45"/>
    </row>
    <row r="3628" spans="1:10" x14ac:dyDescent="0.35">
      <c r="A3628" s="45"/>
    </row>
    <row r="3629" spans="1:10" x14ac:dyDescent="0.35">
      <c r="A3629" s="45"/>
    </row>
    <row r="3630" spans="1:10" x14ac:dyDescent="0.35">
      <c r="A3630" s="45"/>
    </row>
    <row r="3631" spans="1:10" x14ac:dyDescent="0.35">
      <c r="A3631" s="45"/>
    </row>
    <row r="3632" spans="1:10" x14ac:dyDescent="0.35">
      <c r="A3632" s="45"/>
    </row>
    <row r="3633" spans="1:1" x14ac:dyDescent="0.35">
      <c r="A3633" s="45"/>
    </row>
    <row r="3634" spans="1:1" x14ac:dyDescent="0.35">
      <c r="A3634" s="45"/>
    </row>
    <row r="3635" spans="1:1" x14ac:dyDescent="0.35">
      <c r="A3635" s="45"/>
    </row>
    <row r="3636" spans="1:1" x14ac:dyDescent="0.35">
      <c r="A3636" s="45"/>
    </row>
    <row r="3637" spans="1:1" x14ac:dyDescent="0.35">
      <c r="A3637" s="45"/>
    </row>
    <row r="3638" spans="1:1" x14ac:dyDescent="0.35">
      <c r="A3638" s="45"/>
    </row>
    <row r="3639" spans="1:1" x14ac:dyDescent="0.35">
      <c r="A3639" s="45"/>
    </row>
    <row r="3640" spans="1:1" x14ac:dyDescent="0.35">
      <c r="A3640" s="45"/>
    </row>
    <row r="3641" spans="1:1" x14ac:dyDescent="0.35">
      <c r="A3641" s="45"/>
    </row>
    <row r="3642" spans="1:1" x14ac:dyDescent="0.35">
      <c r="A3642" s="45"/>
    </row>
    <row r="3643" spans="1:1" x14ac:dyDescent="0.35">
      <c r="A3643" s="45"/>
    </row>
    <row r="3644" spans="1:1" x14ac:dyDescent="0.35">
      <c r="A3644" s="45"/>
    </row>
    <row r="3645" spans="1:1" x14ac:dyDescent="0.35">
      <c r="A3645" s="45"/>
    </row>
    <row r="3646" spans="1:1" x14ac:dyDescent="0.35">
      <c r="A3646" s="45"/>
    </row>
    <row r="3647" spans="1:1" x14ac:dyDescent="0.35">
      <c r="A3647" s="45"/>
    </row>
    <row r="3648" spans="1:1" x14ac:dyDescent="0.35">
      <c r="A3648" s="45"/>
    </row>
    <row r="3649" spans="1:1" x14ac:dyDescent="0.35">
      <c r="A3649" s="45"/>
    </row>
    <row r="3650" spans="1:1" x14ac:dyDescent="0.35">
      <c r="A3650" s="45"/>
    </row>
    <row r="3651" spans="1:1" x14ac:dyDescent="0.35">
      <c r="A3651" s="45"/>
    </row>
    <row r="3652" spans="1:1" x14ac:dyDescent="0.35">
      <c r="A3652" s="45"/>
    </row>
    <row r="3653" spans="1:1" x14ac:dyDescent="0.35">
      <c r="A3653" s="45"/>
    </row>
    <row r="3654" spans="1:1" x14ac:dyDescent="0.35">
      <c r="A3654" s="45"/>
    </row>
    <row r="3655" spans="1:1" x14ac:dyDescent="0.35">
      <c r="A3655" s="45"/>
    </row>
    <row r="3656" spans="1:1" x14ac:dyDescent="0.35">
      <c r="A3656" s="45"/>
    </row>
    <row r="3657" spans="1:1" x14ac:dyDescent="0.35">
      <c r="A3657" s="45"/>
    </row>
    <row r="3658" spans="1:1" x14ac:dyDescent="0.35">
      <c r="A3658" s="45"/>
    </row>
    <row r="3659" spans="1:1" x14ac:dyDescent="0.35">
      <c r="A3659" s="45"/>
    </row>
    <row r="3660" spans="1:1" x14ac:dyDescent="0.35">
      <c r="A3660" s="45"/>
    </row>
    <row r="3661" spans="1:1" x14ac:dyDescent="0.35">
      <c r="A3661" s="45"/>
    </row>
    <row r="3662" spans="1:1" x14ac:dyDescent="0.35">
      <c r="A3662" s="45"/>
    </row>
    <row r="3663" spans="1:1" x14ac:dyDescent="0.35">
      <c r="A3663" s="45"/>
    </row>
    <row r="3664" spans="1:1" x14ac:dyDescent="0.35">
      <c r="A3664" s="45"/>
    </row>
    <row r="3665" spans="1:1" x14ac:dyDescent="0.35">
      <c r="A3665" s="45"/>
    </row>
    <row r="3666" spans="1:1" x14ac:dyDescent="0.35">
      <c r="A3666" s="45"/>
    </row>
    <row r="3667" spans="1:1" x14ac:dyDescent="0.35">
      <c r="A3667" s="45"/>
    </row>
    <row r="3668" spans="1:1" x14ac:dyDescent="0.35">
      <c r="A3668" s="45"/>
    </row>
    <row r="3669" spans="1:1" x14ac:dyDescent="0.35">
      <c r="A3669" s="45"/>
    </row>
    <row r="3670" spans="1:1" x14ac:dyDescent="0.35">
      <c r="A3670" s="45"/>
    </row>
    <row r="3671" spans="1:1" x14ac:dyDescent="0.35">
      <c r="A3671" s="45"/>
    </row>
    <row r="3672" spans="1:1" x14ac:dyDescent="0.35">
      <c r="A3672" s="45"/>
    </row>
    <row r="3673" spans="1:1" x14ac:dyDescent="0.35">
      <c r="A3673" s="45"/>
    </row>
    <row r="3674" spans="1:1" x14ac:dyDescent="0.35">
      <c r="A3674" s="45"/>
    </row>
    <row r="3675" spans="1:1" x14ac:dyDescent="0.35">
      <c r="A3675" s="45"/>
    </row>
    <row r="3676" spans="1:1" x14ac:dyDescent="0.35">
      <c r="A3676" s="45"/>
    </row>
    <row r="3677" spans="1:1" x14ac:dyDescent="0.35">
      <c r="A3677" s="45"/>
    </row>
    <row r="3678" spans="1:1" x14ac:dyDescent="0.35">
      <c r="A3678" s="45"/>
    </row>
    <row r="3679" spans="1:1" x14ac:dyDescent="0.35">
      <c r="A3679" s="45"/>
    </row>
    <row r="3680" spans="1:1" x14ac:dyDescent="0.35">
      <c r="A3680" s="45"/>
    </row>
    <row r="3681" spans="1:1" x14ac:dyDescent="0.35">
      <c r="A3681" s="45"/>
    </row>
    <row r="3682" spans="1:1" x14ac:dyDescent="0.35">
      <c r="A3682" s="45"/>
    </row>
    <row r="3683" spans="1:1" x14ac:dyDescent="0.35">
      <c r="A3683" s="45"/>
    </row>
    <row r="3684" spans="1:1" x14ac:dyDescent="0.35">
      <c r="A3684" s="45"/>
    </row>
    <row r="3685" spans="1:1" x14ac:dyDescent="0.35">
      <c r="A3685" s="45"/>
    </row>
    <row r="3686" spans="1:1" x14ac:dyDescent="0.35">
      <c r="A3686" s="45"/>
    </row>
    <row r="3687" spans="1:1" x14ac:dyDescent="0.35">
      <c r="A3687" s="45"/>
    </row>
    <row r="3688" spans="1:1" x14ac:dyDescent="0.35">
      <c r="A3688" s="45"/>
    </row>
    <row r="3689" spans="1:1" x14ac:dyDescent="0.35">
      <c r="A3689" s="45"/>
    </row>
    <row r="3690" spans="1:1" x14ac:dyDescent="0.35">
      <c r="A3690" s="45"/>
    </row>
    <row r="3691" spans="1:1" x14ac:dyDescent="0.35">
      <c r="A3691" s="45"/>
    </row>
    <row r="3692" spans="1:1" x14ac:dyDescent="0.35">
      <c r="A3692" s="45"/>
    </row>
    <row r="3693" spans="1:1" x14ac:dyDescent="0.35">
      <c r="A3693" s="45"/>
    </row>
    <row r="3694" spans="1:1" x14ac:dyDescent="0.35">
      <c r="A3694" s="45"/>
    </row>
    <row r="3695" spans="1:1" x14ac:dyDescent="0.35">
      <c r="A3695" s="45"/>
    </row>
    <row r="3696" spans="1:1" x14ac:dyDescent="0.35">
      <c r="A3696" s="45"/>
    </row>
    <row r="3697" spans="1:1" x14ac:dyDescent="0.35">
      <c r="A3697" s="45"/>
    </row>
    <row r="3698" spans="1:1" x14ac:dyDescent="0.35">
      <c r="A3698" s="45"/>
    </row>
    <row r="3699" spans="1:1" x14ac:dyDescent="0.35">
      <c r="A3699" s="45"/>
    </row>
    <row r="3700" spans="1:1" x14ac:dyDescent="0.35">
      <c r="A3700" s="45"/>
    </row>
    <row r="3701" spans="1:1" x14ac:dyDescent="0.35">
      <c r="A3701" s="45"/>
    </row>
    <row r="3702" spans="1:1" x14ac:dyDescent="0.35">
      <c r="A3702" s="45"/>
    </row>
    <row r="3703" spans="1:1" x14ac:dyDescent="0.35">
      <c r="A3703" s="45"/>
    </row>
    <row r="3704" spans="1:1" x14ac:dyDescent="0.35">
      <c r="A3704" s="45"/>
    </row>
    <row r="3705" spans="1:1" x14ac:dyDescent="0.35">
      <c r="A3705" s="45"/>
    </row>
    <row r="3706" spans="1:1" x14ac:dyDescent="0.35">
      <c r="A3706" s="45"/>
    </row>
    <row r="3707" spans="1:1" x14ac:dyDescent="0.35">
      <c r="A3707" s="45"/>
    </row>
    <row r="3708" spans="1:1" x14ac:dyDescent="0.35">
      <c r="A3708" s="45"/>
    </row>
    <row r="3709" spans="1:1" x14ac:dyDescent="0.35">
      <c r="A3709" s="45"/>
    </row>
    <row r="3710" spans="1:1" x14ac:dyDescent="0.35">
      <c r="A3710" s="45"/>
    </row>
    <row r="3711" spans="1:1" x14ac:dyDescent="0.35">
      <c r="A3711" s="45"/>
    </row>
    <row r="3712" spans="1:1" x14ac:dyDescent="0.35">
      <c r="A3712" s="45"/>
    </row>
    <row r="3713" spans="1:1" x14ac:dyDescent="0.35">
      <c r="A3713" s="45"/>
    </row>
    <row r="3714" spans="1:1" x14ac:dyDescent="0.35">
      <c r="A3714" s="45"/>
    </row>
    <row r="3715" spans="1:1" x14ac:dyDescent="0.35">
      <c r="A3715" s="45"/>
    </row>
    <row r="3716" spans="1:1" x14ac:dyDescent="0.35">
      <c r="A3716" s="45"/>
    </row>
    <row r="3717" spans="1:1" x14ac:dyDescent="0.35">
      <c r="A3717" s="45"/>
    </row>
    <row r="3718" spans="1:1" x14ac:dyDescent="0.35">
      <c r="A3718" s="45"/>
    </row>
    <row r="3719" spans="1:1" x14ac:dyDescent="0.35">
      <c r="A3719" s="45"/>
    </row>
    <row r="3720" spans="1:1" x14ac:dyDescent="0.35">
      <c r="A3720" s="45"/>
    </row>
    <row r="3721" spans="1:1" x14ac:dyDescent="0.35">
      <c r="A3721" s="45"/>
    </row>
    <row r="3722" spans="1:1" x14ac:dyDescent="0.35">
      <c r="A3722" s="45"/>
    </row>
    <row r="3723" spans="1:1" x14ac:dyDescent="0.35">
      <c r="A3723" s="45"/>
    </row>
    <row r="3724" spans="1:1" x14ac:dyDescent="0.35">
      <c r="A3724" s="45"/>
    </row>
    <row r="3725" spans="1:1" x14ac:dyDescent="0.35">
      <c r="A3725" s="45"/>
    </row>
    <row r="3726" spans="1:1" x14ac:dyDescent="0.35">
      <c r="A3726" s="45"/>
    </row>
    <row r="3727" spans="1:1" x14ac:dyDescent="0.35">
      <c r="A3727" s="45"/>
    </row>
    <row r="3728" spans="1:1" x14ac:dyDescent="0.35">
      <c r="A3728" s="45"/>
    </row>
    <row r="3729" spans="1:1" x14ac:dyDescent="0.35">
      <c r="A3729" s="45"/>
    </row>
    <row r="3730" spans="1:1" x14ac:dyDescent="0.35">
      <c r="A3730" s="45"/>
    </row>
    <row r="3731" spans="1:1" x14ac:dyDescent="0.35">
      <c r="A3731" s="45"/>
    </row>
    <row r="3732" spans="1:1" x14ac:dyDescent="0.35">
      <c r="A3732" s="45"/>
    </row>
    <row r="3733" spans="1:1" x14ac:dyDescent="0.35">
      <c r="A3733" s="45"/>
    </row>
    <row r="3734" spans="1:1" x14ac:dyDescent="0.35">
      <c r="A3734" s="45"/>
    </row>
    <row r="3735" spans="1:1" x14ac:dyDescent="0.35">
      <c r="A3735" s="45"/>
    </row>
    <row r="3736" spans="1:1" x14ac:dyDescent="0.35">
      <c r="A3736" s="45"/>
    </row>
    <row r="3737" spans="1:1" x14ac:dyDescent="0.35">
      <c r="A3737" s="45"/>
    </row>
    <row r="3738" spans="1:1" x14ac:dyDescent="0.35">
      <c r="A3738" s="45"/>
    </row>
    <row r="3739" spans="1:1" x14ac:dyDescent="0.35">
      <c r="A3739" s="45"/>
    </row>
    <row r="3740" spans="1:1" x14ac:dyDescent="0.35">
      <c r="A3740" s="45"/>
    </row>
    <row r="3741" spans="1:1" x14ac:dyDescent="0.35">
      <c r="A3741" s="45"/>
    </row>
    <row r="3742" spans="1:1" x14ac:dyDescent="0.35">
      <c r="A3742" s="45"/>
    </row>
    <row r="3743" spans="1:1" x14ac:dyDescent="0.35">
      <c r="A3743" s="45"/>
    </row>
    <row r="3744" spans="1:1" x14ac:dyDescent="0.35">
      <c r="A3744" s="45"/>
    </row>
    <row r="3745" spans="1:1" x14ac:dyDescent="0.35">
      <c r="A3745" s="45"/>
    </row>
    <row r="3746" spans="1:1" x14ac:dyDescent="0.35">
      <c r="A3746" s="45"/>
    </row>
    <row r="3747" spans="1:1" x14ac:dyDescent="0.35">
      <c r="A3747" s="45"/>
    </row>
    <row r="3748" spans="1:1" x14ac:dyDescent="0.35">
      <c r="A3748" s="45"/>
    </row>
    <row r="3749" spans="1:1" x14ac:dyDescent="0.35">
      <c r="A3749" s="45"/>
    </row>
    <row r="3750" spans="1:1" x14ac:dyDescent="0.35">
      <c r="A3750" s="45"/>
    </row>
    <row r="3751" spans="1:1" x14ac:dyDescent="0.35">
      <c r="A3751" s="45"/>
    </row>
    <row r="3752" spans="1:1" x14ac:dyDescent="0.35">
      <c r="A3752" s="45"/>
    </row>
    <row r="3753" spans="1:1" x14ac:dyDescent="0.35">
      <c r="A3753" s="45"/>
    </row>
    <row r="3754" spans="1:1" x14ac:dyDescent="0.35">
      <c r="A3754" s="45"/>
    </row>
    <row r="3755" spans="1:1" x14ac:dyDescent="0.35">
      <c r="A3755" s="45"/>
    </row>
    <row r="3756" spans="1:1" x14ac:dyDescent="0.35">
      <c r="A3756" s="45"/>
    </row>
    <row r="3757" spans="1:1" x14ac:dyDescent="0.35">
      <c r="A3757" s="45"/>
    </row>
    <row r="3758" spans="1:1" x14ac:dyDescent="0.35">
      <c r="A3758" s="45"/>
    </row>
    <row r="3759" spans="1:1" x14ac:dyDescent="0.35">
      <c r="A3759" s="45"/>
    </row>
    <row r="3760" spans="1:1" x14ac:dyDescent="0.35">
      <c r="A3760" s="45"/>
    </row>
    <row r="3761" spans="1:1" x14ac:dyDescent="0.35">
      <c r="A3761" s="45"/>
    </row>
    <row r="3762" spans="1:1" x14ac:dyDescent="0.35">
      <c r="A3762" s="45"/>
    </row>
    <row r="3763" spans="1:1" x14ac:dyDescent="0.35">
      <c r="A3763" s="45"/>
    </row>
    <row r="3764" spans="1:1" x14ac:dyDescent="0.35">
      <c r="A3764" s="45"/>
    </row>
    <row r="3765" spans="1:1" x14ac:dyDescent="0.35">
      <c r="A3765" s="45"/>
    </row>
    <row r="3766" spans="1:1" x14ac:dyDescent="0.35">
      <c r="A3766" s="45"/>
    </row>
    <row r="3767" spans="1:1" x14ac:dyDescent="0.35">
      <c r="A3767" s="45"/>
    </row>
    <row r="3768" spans="1:1" x14ac:dyDescent="0.35">
      <c r="A3768" s="45"/>
    </row>
    <row r="3769" spans="1:1" x14ac:dyDescent="0.35">
      <c r="A3769" s="45"/>
    </row>
    <row r="3770" spans="1:1" x14ac:dyDescent="0.35">
      <c r="A3770" s="45"/>
    </row>
    <row r="3771" spans="1:1" x14ac:dyDescent="0.35">
      <c r="A3771" s="45"/>
    </row>
    <row r="3772" spans="1:1" x14ac:dyDescent="0.35">
      <c r="A3772" s="45"/>
    </row>
    <row r="3773" spans="1:1" x14ac:dyDescent="0.35">
      <c r="A3773" s="45"/>
    </row>
    <row r="3774" spans="1:1" x14ac:dyDescent="0.35">
      <c r="A3774" s="45"/>
    </row>
    <row r="3775" spans="1:1" x14ac:dyDescent="0.35">
      <c r="A3775" s="45"/>
    </row>
    <row r="3776" spans="1:1" x14ac:dyDescent="0.35">
      <c r="A3776" s="45"/>
    </row>
    <row r="3777" spans="1:10" x14ac:dyDescent="0.35">
      <c r="A3777" s="45"/>
    </row>
    <row r="3778" spans="1:10" x14ac:dyDescent="0.35">
      <c r="A3778" s="45"/>
    </row>
    <row r="3779" spans="1:10" x14ac:dyDescent="0.35">
      <c r="A3779" s="45"/>
    </row>
    <row r="3780" spans="1:10" x14ac:dyDescent="0.35">
      <c r="A3780" s="45"/>
    </row>
    <row r="3781" spans="1:10" x14ac:dyDescent="0.35">
      <c r="A3781" s="45"/>
      <c r="I3781" s="37"/>
      <c r="J3781" s="37"/>
    </row>
    <row r="3782" spans="1:10" x14ac:dyDescent="0.35">
      <c r="A3782" s="45"/>
    </row>
    <row r="3783" spans="1:10" x14ac:dyDescent="0.35">
      <c r="A3783" s="45"/>
    </row>
    <row r="3784" spans="1:10" x14ac:dyDescent="0.35">
      <c r="A3784" s="45"/>
    </row>
    <row r="3785" spans="1:10" x14ac:dyDescent="0.35">
      <c r="A3785" s="45"/>
    </row>
    <row r="3786" spans="1:10" x14ac:dyDescent="0.35">
      <c r="A3786" s="45"/>
    </row>
    <row r="3787" spans="1:10" x14ac:dyDescent="0.35">
      <c r="A3787" s="45"/>
      <c r="I3787" s="37"/>
      <c r="J3787" s="37"/>
    </row>
    <row r="3788" spans="1:10" x14ac:dyDescent="0.35">
      <c r="A3788" s="45"/>
    </row>
    <row r="3789" spans="1:10" x14ac:dyDescent="0.35">
      <c r="A3789" s="45"/>
    </row>
    <row r="3790" spans="1:10" x14ac:dyDescent="0.35">
      <c r="A3790" s="45"/>
    </row>
    <row r="3791" spans="1:10" x14ac:dyDescent="0.35">
      <c r="A3791" s="45"/>
    </row>
    <row r="3792" spans="1:10" x14ac:dyDescent="0.35">
      <c r="A3792" s="45"/>
    </row>
    <row r="3793" spans="1:1" x14ac:dyDescent="0.35">
      <c r="A3793" s="45"/>
    </row>
    <row r="3794" spans="1:1" x14ac:dyDescent="0.35">
      <c r="A3794" s="45"/>
    </row>
    <row r="3795" spans="1:1" x14ac:dyDescent="0.35">
      <c r="A3795" s="45"/>
    </row>
    <row r="3796" spans="1:1" x14ac:dyDescent="0.35">
      <c r="A3796" s="45"/>
    </row>
    <row r="3797" spans="1:1" x14ac:dyDescent="0.35">
      <c r="A3797" s="45"/>
    </row>
    <row r="3798" spans="1:1" x14ac:dyDescent="0.35">
      <c r="A3798" s="45"/>
    </row>
    <row r="3799" spans="1:1" x14ac:dyDescent="0.35">
      <c r="A3799" s="45"/>
    </row>
    <row r="3800" spans="1:1" x14ac:dyDescent="0.35">
      <c r="A3800" s="45"/>
    </row>
    <row r="3801" spans="1:1" x14ac:dyDescent="0.35">
      <c r="A3801" s="45"/>
    </row>
    <row r="3802" spans="1:1" x14ac:dyDescent="0.35">
      <c r="A3802" s="45"/>
    </row>
    <row r="3803" spans="1:1" x14ac:dyDescent="0.35">
      <c r="A3803" s="45"/>
    </row>
    <row r="3804" spans="1:1" x14ac:dyDescent="0.35">
      <c r="A3804" s="45"/>
    </row>
    <row r="3805" spans="1:1" x14ac:dyDescent="0.35">
      <c r="A3805" s="45"/>
    </row>
    <row r="3806" spans="1:1" x14ac:dyDescent="0.35">
      <c r="A3806" s="45"/>
    </row>
    <row r="3807" spans="1:1" x14ac:dyDescent="0.35">
      <c r="A3807" s="45"/>
    </row>
    <row r="3808" spans="1:1" x14ac:dyDescent="0.35">
      <c r="A3808" s="45"/>
    </row>
    <row r="3809" spans="1:1" x14ac:dyDescent="0.35">
      <c r="A3809" s="45"/>
    </row>
    <row r="3810" spans="1:1" x14ac:dyDescent="0.35">
      <c r="A3810" s="45"/>
    </row>
    <row r="3811" spans="1:1" x14ac:dyDescent="0.35">
      <c r="A3811" s="45"/>
    </row>
    <row r="3812" spans="1:1" x14ac:dyDescent="0.35">
      <c r="A3812" s="45"/>
    </row>
    <row r="3813" spans="1:1" x14ac:dyDescent="0.35">
      <c r="A3813" s="45"/>
    </row>
    <row r="3814" spans="1:1" x14ac:dyDescent="0.35">
      <c r="A3814" s="45"/>
    </row>
    <row r="3815" spans="1:1" x14ac:dyDescent="0.35">
      <c r="A3815" s="45"/>
    </row>
    <row r="3816" spans="1:1" x14ac:dyDescent="0.35">
      <c r="A3816" s="45"/>
    </row>
    <row r="3817" spans="1:1" x14ac:dyDescent="0.35">
      <c r="A3817" s="45"/>
    </row>
    <row r="3818" spans="1:1" x14ac:dyDescent="0.35">
      <c r="A3818" s="45"/>
    </row>
    <row r="3819" spans="1:1" x14ac:dyDescent="0.35">
      <c r="A3819" s="45"/>
    </row>
    <row r="3820" spans="1:1" x14ac:dyDescent="0.35">
      <c r="A3820" s="45"/>
    </row>
    <row r="3821" spans="1:1" x14ac:dyDescent="0.35">
      <c r="A3821" s="45"/>
    </row>
    <row r="3822" spans="1:1" x14ac:dyDescent="0.35">
      <c r="A3822" s="45"/>
    </row>
    <row r="3823" spans="1:1" x14ac:dyDescent="0.35">
      <c r="A3823" s="45"/>
    </row>
    <row r="3824" spans="1:1" x14ac:dyDescent="0.35">
      <c r="A3824" s="45"/>
    </row>
    <row r="3825" spans="1:1" x14ac:dyDescent="0.35">
      <c r="A3825" s="45"/>
    </row>
    <row r="3826" spans="1:1" x14ac:dyDescent="0.35">
      <c r="A3826" s="45"/>
    </row>
    <row r="3827" spans="1:1" x14ac:dyDescent="0.35">
      <c r="A3827" s="45"/>
    </row>
    <row r="3828" spans="1:1" x14ac:dyDescent="0.35">
      <c r="A3828" s="45"/>
    </row>
    <row r="3829" spans="1:1" x14ac:dyDescent="0.35">
      <c r="A3829" s="45"/>
    </row>
    <row r="3830" spans="1:1" x14ac:dyDescent="0.35">
      <c r="A3830" s="45"/>
    </row>
    <row r="3831" spans="1:1" x14ac:dyDescent="0.35">
      <c r="A3831" s="45"/>
    </row>
    <row r="3832" spans="1:1" x14ac:dyDescent="0.35">
      <c r="A3832" s="45"/>
    </row>
    <row r="3833" spans="1:1" x14ac:dyDescent="0.35">
      <c r="A3833" s="45"/>
    </row>
    <row r="3834" spans="1:1" x14ac:dyDescent="0.35">
      <c r="A3834" s="45"/>
    </row>
    <row r="3835" spans="1:1" x14ac:dyDescent="0.35">
      <c r="A3835" s="45"/>
    </row>
    <row r="3836" spans="1:1" x14ac:dyDescent="0.35">
      <c r="A3836" s="45"/>
    </row>
    <row r="3837" spans="1:1" x14ac:dyDescent="0.35">
      <c r="A3837" s="45"/>
    </row>
    <row r="3838" spans="1:1" x14ac:dyDescent="0.35">
      <c r="A3838" s="45"/>
    </row>
    <row r="3839" spans="1:1" x14ac:dyDescent="0.35">
      <c r="A3839" s="45"/>
    </row>
    <row r="3840" spans="1:1" x14ac:dyDescent="0.35">
      <c r="A3840" s="45"/>
    </row>
    <row r="3841" spans="1:1" x14ac:dyDescent="0.35">
      <c r="A3841" s="45"/>
    </row>
    <row r="3842" spans="1:1" x14ac:dyDescent="0.35">
      <c r="A3842" s="45"/>
    </row>
    <row r="3843" spans="1:1" x14ac:dyDescent="0.35">
      <c r="A3843" s="45"/>
    </row>
    <row r="3844" spans="1:1" x14ac:dyDescent="0.35">
      <c r="A3844" s="45"/>
    </row>
    <row r="3845" spans="1:1" x14ac:dyDescent="0.35">
      <c r="A3845" s="45"/>
    </row>
    <row r="3846" spans="1:1" x14ac:dyDescent="0.35">
      <c r="A3846" s="45"/>
    </row>
    <row r="3847" spans="1:1" x14ac:dyDescent="0.35">
      <c r="A3847" s="45"/>
    </row>
    <row r="3848" spans="1:1" x14ac:dyDescent="0.35">
      <c r="A3848" s="45"/>
    </row>
    <row r="3849" spans="1:1" x14ac:dyDescent="0.35">
      <c r="A3849" s="45"/>
    </row>
    <row r="3850" spans="1:1" x14ac:dyDescent="0.35">
      <c r="A3850" s="45"/>
    </row>
    <row r="3851" spans="1:1" x14ac:dyDescent="0.35">
      <c r="A3851" s="45"/>
    </row>
    <row r="3852" spans="1:1" x14ac:dyDescent="0.35">
      <c r="A3852" s="45"/>
    </row>
    <row r="3853" spans="1:1" x14ac:dyDescent="0.35">
      <c r="A3853" s="45"/>
    </row>
    <row r="3854" spans="1:1" x14ac:dyDescent="0.35">
      <c r="A3854" s="45"/>
    </row>
    <row r="3855" spans="1:1" x14ac:dyDescent="0.35">
      <c r="A3855" s="45"/>
    </row>
    <row r="3856" spans="1:1" x14ac:dyDescent="0.35">
      <c r="A3856" s="45"/>
    </row>
    <row r="3857" spans="1:1" x14ac:dyDescent="0.35">
      <c r="A3857" s="45"/>
    </row>
    <row r="3858" spans="1:1" x14ac:dyDescent="0.35">
      <c r="A3858" s="45"/>
    </row>
    <row r="3859" spans="1:1" x14ac:dyDescent="0.35">
      <c r="A3859" s="45"/>
    </row>
    <row r="3860" spans="1:1" x14ac:dyDescent="0.35">
      <c r="A3860" s="45"/>
    </row>
    <row r="3861" spans="1:1" x14ac:dyDescent="0.35">
      <c r="A3861" s="45"/>
    </row>
    <row r="3862" spans="1:1" x14ac:dyDescent="0.35">
      <c r="A3862" s="45"/>
    </row>
    <row r="3863" spans="1:1" x14ac:dyDescent="0.35">
      <c r="A3863" s="45"/>
    </row>
    <row r="3864" spans="1:1" x14ac:dyDescent="0.35">
      <c r="A3864" s="45"/>
    </row>
    <row r="3865" spans="1:1" x14ac:dyDescent="0.35">
      <c r="A3865" s="45"/>
    </row>
    <row r="3866" spans="1:1" x14ac:dyDescent="0.35">
      <c r="A3866" s="45"/>
    </row>
    <row r="3867" spans="1:1" x14ac:dyDescent="0.35">
      <c r="A3867" s="45"/>
    </row>
    <row r="3868" spans="1:1" x14ac:dyDescent="0.35">
      <c r="A3868" s="45"/>
    </row>
    <row r="3869" spans="1:1" x14ac:dyDescent="0.35">
      <c r="A3869" s="45"/>
    </row>
    <row r="3870" spans="1:1" x14ac:dyDescent="0.35">
      <c r="A3870" s="45"/>
    </row>
    <row r="3871" spans="1:1" x14ac:dyDescent="0.35">
      <c r="A3871" s="45"/>
    </row>
    <row r="3872" spans="1:1" x14ac:dyDescent="0.35">
      <c r="A3872" s="45"/>
    </row>
    <row r="3873" spans="1:1" x14ac:dyDescent="0.35">
      <c r="A3873" s="45"/>
    </row>
    <row r="3874" spans="1:1" x14ac:dyDescent="0.35">
      <c r="A3874" s="45"/>
    </row>
    <row r="3875" spans="1:1" x14ac:dyDescent="0.35">
      <c r="A3875" s="45"/>
    </row>
    <row r="3876" spans="1:1" x14ac:dyDescent="0.35">
      <c r="A3876" s="45"/>
    </row>
  </sheetData>
  <sheetProtection algorithmName="SHA-512" hashValue="LdgILC0M4T1Hf8iMR2ET2wFmlrJ0nDqVOxehXlyKhfr+E8wPCsQdZlLVKjbJNY4dfj674YNrhBlzLwk1a58OIg==" saltValue="d/iVzWaePBj5/nY5d4MZhw==" spinCount="100000" sheet="1" objects="1" scenarios="1" selectLockedCells="1"/>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A0B4C-BDE4-4C8C-B161-98FACD805ABE}">
  <sheetPr>
    <tabColor theme="1"/>
  </sheetPr>
  <dimension ref="A1:Q1665"/>
  <sheetViews>
    <sheetView zoomScale="85" zoomScaleNormal="85" workbookViewId="0">
      <selection activeCell="A2" sqref="A2:Q1665"/>
    </sheetView>
  </sheetViews>
  <sheetFormatPr defaultRowHeight="14.5" x14ac:dyDescent="0.35"/>
  <cols>
    <col min="1" max="1" width="20.453125" bestFit="1" customWidth="1"/>
    <col min="2" max="2" width="11.453125" bestFit="1" customWidth="1"/>
    <col min="3" max="3" width="24.81640625" bestFit="1" customWidth="1"/>
    <col min="4" max="4" width="12" bestFit="1" customWidth="1"/>
    <col min="5" max="5" width="16.81640625" bestFit="1" customWidth="1"/>
    <col min="6" max="6" width="23.1796875" bestFit="1" customWidth="1"/>
    <col min="7" max="7" width="12.81640625" bestFit="1" customWidth="1"/>
    <col min="8" max="9" width="30.81640625" bestFit="1" customWidth="1"/>
    <col min="10" max="10" width="29.81640625" bestFit="1" customWidth="1"/>
    <col min="11" max="11" width="29.1796875" bestFit="1" customWidth="1"/>
    <col min="12" max="13" width="30.81640625" bestFit="1" customWidth="1"/>
    <col min="14" max="14" width="30.1796875" bestFit="1" customWidth="1"/>
    <col min="15" max="15" width="30.81640625" bestFit="1" customWidth="1"/>
    <col min="16" max="16" width="29.1796875" bestFit="1" customWidth="1"/>
    <col min="17" max="17" width="30.81640625" bestFit="1" customWidth="1"/>
  </cols>
  <sheetData>
    <row r="1" spans="1:17" x14ac:dyDescent="0.35">
      <c r="A1" s="47" t="s">
        <v>404</v>
      </c>
      <c r="B1" s="47" t="s">
        <v>405</v>
      </c>
      <c r="C1" s="47" t="s">
        <v>406</v>
      </c>
      <c r="D1" s="47" t="s">
        <v>395</v>
      </c>
      <c r="E1" s="47" t="s">
        <v>1593</v>
      </c>
      <c r="F1" s="47" t="s">
        <v>1594</v>
      </c>
      <c r="G1" s="47" t="s">
        <v>1595</v>
      </c>
      <c r="H1" s="47" t="s">
        <v>1596</v>
      </c>
      <c r="I1" s="47" t="s">
        <v>1597</v>
      </c>
      <c r="J1" s="47" t="s">
        <v>1598</v>
      </c>
      <c r="K1" s="47" t="s">
        <v>1599</v>
      </c>
      <c r="L1" s="47" t="s">
        <v>1600</v>
      </c>
      <c r="M1" s="47" t="s">
        <v>1601</v>
      </c>
      <c r="N1" s="47" t="s">
        <v>1602</v>
      </c>
      <c r="O1" s="47" t="s">
        <v>1603</v>
      </c>
      <c r="P1" s="47" t="s">
        <v>1604</v>
      </c>
      <c r="Q1" s="47" t="s">
        <v>1605</v>
      </c>
    </row>
    <row r="2" spans="1:17" hidden="1" x14ac:dyDescent="0.35">
      <c r="A2" s="48">
        <v>46053</v>
      </c>
      <c r="B2" s="46" t="s">
        <v>72</v>
      </c>
      <c r="C2" s="46" t="s">
        <v>58</v>
      </c>
      <c r="D2" s="46" t="s">
        <v>58</v>
      </c>
      <c r="E2" s="46" t="s">
        <v>1606</v>
      </c>
      <c r="F2" s="46" t="s">
        <v>812</v>
      </c>
      <c r="G2" s="46" t="s">
        <v>812</v>
      </c>
      <c r="H2" s="46" t="s">
        <v>422</v>
      </c>
      <c r="I2" s="46" t="s">
        <v>422</v>
      </c>
      <c r="J2" s="46" t="s">
        <v>444</v>
      </c>
      <c r="K2" s="46" t="s">
        <v>444</v>
      </c>
      <c r="L2" s="46" t="s">
        <v>444</v>
      </c>
      <c r="M2" s="46" t="s">
        <v>444</v>
      </c>
      <c r="N2" s="46" t="s">
        <v>444</v>
      </c>
      <c r="O2" s="46" t="s">
        <v>444</v>
      </c>
      <c r="P2" s="46" t="s">
        <v>444</v>
      </c>
      <c r="Q2" s="46" t="s">
        <v>444</v>
      </c>
    </row>
    <row r="3" spans="1:17" hidden="1" x14ac:dyDescent="0.35">
      <c r="A3" s="48">
        <v>46053</v>
      </c>
      <c r="B3" s="46" t="s">
        <v>72</v>
      </c>
      <c r="C3" s="46" t="s">
        <v>58</v>
      </c>
      <c r="D3" s="46" t="s">
        <v>58</v>
      </c>
      <c r="E3" s="46" t="s">
        <v>1607</v>
      </c>
      <c r="F3" s="46" t="s">
        <v>812</v>
      </c>
      <c r="G3" s="46" t="s">
        <v>812</v>
      </c>
      <c r="H3" s="46" t="s">
        <v>422</v>
      </c>
      <c r="I3" s="46" t="s">
        <v>422</v>
      </c>
      <c r="J3" s="46" t="s">
        <v>444</v>
      </c>
      <c r="K3" s="46" t="s">
        <v>444</v>
      </c>
      <c r="L3" s="46" t="s">
        <v>444</v>
      </c>
      <c r="M3" s="46" t="s">
        <v>444</v>
      </c>
      <c r="N3" s="46" t="s">
        <v>444</v>
      </c>
      <c r="O3" s="46" t="s">
        <v>444</v>
      </c>
      <c r="P3" s="46" t="s">
        <v>444</v>
      </c>
      <c r="Q3" s="46" t="s">
        <v>444</v>
      </c>
    </row>
    <row r="4" spans="1:17" hidden="1" x14ac:dyDescent="0.35">
      <c r="A4" s="48">
        <v>46053</v>
      </c>
      <c r="B4" s="46" t="s">
        <v>72</v>
      </c>
      <c r="C4" s="46" t="s">
        <v>58</v>
      </c>
      <c r="D4" s="46" t="s">
        <v>58</v>
      </c>
      <c r="E4" s="46" t="s">
        <v>1608</v>
      </c>
      <c r="F4" s="46" t="s">
        <v>812</v>
      </c>
      <c r="G4" s="46" t="s">
        <v>812</v>
      </c>
      <c r="H4" s="46" t="s">
        <v>422</v>
      </c>
      <c r="I4" s="46" t="s">
        <v>422</v>
      </c>
      <c r="J4" s="46" t="s">
        <v>444</v>
      </c>
      <c r="K4" s="46" t="s">
        <v>444</v>
      </c>
      <c r="L4" s="46" t="s">
        <v>444</v>
      </c>
      <c r="M4" s="46" t="s">
        <v>444</v>
      </c>
      <c r="N4" s="46" t="s">
        <v>444</v>
      </c>
      <c r="O4" s="46" t="s">
        <v>444</v>
      </c>
      <c r="P4" s="46" t="s">
        <v>444</v>
      </c>
      <c r="Q4" s="46" t="s">
        <v>444</v>
      </c>
    </row>
    <row r="5" spans="1:17" hidden="1" x14ac:dyDescent="0.35">
      <c r="A5" s="48">
        <v>46053</v>
      </c>
      <c r="B5" s="46" t="s">
        <v>72</v>
      </c>
      <c r="C5" s="46" t="s">
        <v>58</v>
      </c>
      <c r="D5" s="46" t="s">
        <v>58</v>
      </c>
      <c r="E5" s="46" t="s">
        <v>29</v>
      </c>
      <c r="F5" s="46" t="s">
        <v>812</v>
      </c>
      <c r="G5" s="46" t="s">
        <v>812</v>
      </c>
      <c r="H5" s="46" t="s">
        <v>422</v>
      </c>
      <c r="I5" s="46" t="s">
        <v>422</v>
      </c>
      <c r="J5" s="46" t="s">
        <v>444</v>
      </c>
      <c r="K5" s="46" t="s">
        <v>444</v>
      </c>
      <c r="L5" s="46" t="s">
        <v>444</v>
      </c>
      <c r="M5" s="46" t="s">
        <v>444</v>
      </c>
      <c r="N5" s="46" t="s">
        <v>444</v>
      </c>
      <c r="O5" s="46" t="s">
        <v>444</v>
      </c>
      <c r="P5" s="46" t="s">
        <v>444</v>
      </c>
      <c r="Q5" s="46" t="s">
        <v>444</v>
      </c>
    </row>
    <row r="6" spans="1:17" hidden="1" x14ac:dyDescent="0.35">
      <c r="A6" s="48">
        <v>46053</v>
      </c>
      <c r="B6" s="46" t="s">
        <v>72</v>
      </c>
      <c r="C6" s="46" t="s">
        <v>58</v>
      </c>
      <c r="D6" s="46" t="s">
        <v>58</v>
      </c>
      <c r="E6" s="46" t="s">
        <v>1609</v>
      </c>
      <c r="F6" s="46" t="s">
        <v>812</v>
      </c>
      <c r="G6" s="46" t="s">
        <v>812</v>
      </c>
      <c r="H6" s="46" t="s">
        <v>422</v>
      </c>
      <c r="I6" s="46" t="s">
        <v>422</v>
      </c>
      <c r="J6" s="46" t="s">
        <v>444</v>
      </c>
      <c r="K6" s="46" t="s">
        <v>444</v>
      </c>
      <c r="L6" s="46" t="s">
        <v>444</v>
      </c>
      <c r="M6" s="46" t="s">
        <v>444</v>
      </c>
      <c r="N6" s="46" t="s">
        <v>444</v>
      </c>
      <c r="O6" s="46" t="s">
        <v>444</v>
      </c>
      <c r="P6" s="46" t="s">
        <v>444</v>
      </c>
      <c r="Q6" s="46" t="s">
        <v>444</v>
      </c>
    </row>
    <row r="7" spans="1:17" hidden="1" x14ac:dyDescent="0.35">
      <c r="A7" s="48">
        <v>46053</v>
      </c>
      <c r="B7" s="46" t="s">
        <v>72</v>
      </c>
      <c r="C7" s="46" t="s">
        <v>58</v>
      </c>
      <c r="D7" s="46" t="s">
        <v>58</v>
      </c>
      <c r="E7" s="46" t="s">
        <v>1610</v>
      </c>
      <c r="F7" s="46" t="s">
        <v>812</v>
      </c>
      <c r="G7" s="46" t="s">
        <v>812</v>
      </c>
      <c r="H7" s="46" t="s">
        <v>422</v>
      </c>
      <c r="I7" s="46" t="s">
        <v>422</v>
      </c>
      <c r="J7" s="46" t="s">
        <v>444</v>
      </c>
      <c r="K7" s="46" t="s">
        <v>444</v>
      </c>
      <c r="L7" s="46" t="s">
        <v>444</v>
      </c>
      <c r="M7" s="46" t="s">
        <v>444</v>
      </c>
      <c r="N7" s="46" t="s">
        <v>444</v>
      </c>
      <c r="O7" s="46" t="s">
        <v>444</v>
      </c>
      <c r="P7" s="46" t="s">
        <v>444</v>
      </c>
      <c r="Q7" s="46" t="s">
        <v>444</v>
      </c>
    </row>
    <row r="8" spans="1:17" hidden="1" x14ac:dyDescent="0.35">
      <c r="A8" s="48">
        <v>46053</v>
      </c>
      <c r="B8" s="46" t="s">
        <v>72</v>
      </c>
      <c r="C8" s="46" t="s">
        <v>58</v>
      </c>
      <c r="D8" s="46" t="s">
        <v>58</v>
      </c>
      <c r="E8" s="46" t="s">
        <v>1611</v>
      </c>
      <c r="F8" s="46" t="s">
        <v>812</v>
      </c>
      <c r="G8" s="46" t="s">
        <v>812</v>
      </c>
      <c r="H8" s="46" t="s">
        <v>422</v>
      </c>
      <c r="I8" s="46" t="s">
        <v>422</v>
      </c>
      <c r="J8" s="46" t="s">
        <v>444</v>
      </c>
      <c r="K8" s="46" t="s">
        <v>444</v>
      </c>
      <c r="L8" s="46" t="s">
        <v>444</v>
      </c>
      <c r="M8" s="46" t="s">
        <v>444</v>
      </c>
      <c r="N8" s="46" t="s">
        <v>444</v>
      </c>
      <c r="O8" s="46" t="s">
        <v>444</v>
      </c>
      <c r="P8" s="46" t="s">
        <v>444</v>
      </c>
      <c r="Q8" s="46" t="s">
        <v>444</v>
      </c>
    </row>
    <row r="9" spans="1:17" hidden="1" x14ac:dyDescent="0.35">
      <c r="A9" s="48">
        <v>46053</v>
      </c>
      <c r="B9" s="46" t="s">
        <v>72</v>
      </c>
      <c r="C9" s="46" t="s">
        <v>58</v>
      </c>
      <c r="D9" s="46" t="s">
        <v>58</v>
      </c>
      <c r="E9" s="46" t="s">
        <v>1612</v>
      </c>
      <c r="F9" s="46" t="s">
        <v>812</v>
      </c>
      <c r="G9" s="46" t="s">
        <v>812</v>
      </c>
      <c r="H9" s="46" t="s">
        <v>422</v>
      </c>
      <c r="I9" s="46" t="s">
        <v>422</v>
      </c>
      <c r="J9" s="46" t="s">
        <v>444</v>
      </c>
      <c r="K9" s="46" t="s">
        <v>444</v>
      </c>
      <c r="L9" s="46" t="s">
        <v>444</v>
      </c>
      <c r="M9" s="46" t="s">
        <v>444</v>
      </c>
      <c r="N9" s="46" t="s">
        <v>444</v>
      </c>
      <c r="O9" s="46" t="s">
        <v>444</v>
      </c>
      <c r="P9" s="46" t="s">
        <v>444</v>
      </c>
      <c r="Q9" s="46" t="s">
        <v>444</v>
      </c>
    </row>
    <row r="10" spans="1:17" hidden="1" x14ac:dyDescent="0.35">
      <c r="A10" s="48">
        <v>46053</v>
      </c>
      <c r="B10" s="46" t="s">
        <v>72</v>
      </c>
      <c r="C10" s="46" t="s">
        <v>58</v>
      </c>
      <c r="D10" s="46" t="s">
        <v>58</v>
      </c>
      <c r="E10" s="46" t="s">
        <v>337</v>
      </c>
      <c r="F10" s="46" t="s">
        <v>330</v>
      </c>
      <c r="G10" s="46" t="s">
        <v>112</v>
      </c>
      <c r="H10" s="46" t="s">
        <v>422</v>
      </c>
      <c r="I10" s="46" t="s">
        <v>422</v>
      </c>
      <c r="J10" s="46" t="s">
        <v>444</v>
      </c>
      <c r="K10" s="46" t="s">
        <v>444</v>
      </c>
      <c r="L10" s="46" t="s">
        <v>444</v>
      </c>
      <c r="M10" s="46" t="s">
        <v>444</v>
      </c>
      <c r="N10" s="46" t="s">
        <v>444</v>
      </c>
      <c r="O10" s="46" t="s">
        <v>444</v>
      </c>
      <c r="P10" s="46" t="s">
        <v>444</v>
      </c>
      <c r="Q10" s="46" t="s">
        <v>444</v>
      </c>
    </row>
    <row r="11" spans="1:17" hidden="1" x14ac:dyDescent="0.35">
      <c r="A11" s="48">
        <v>46053</v>
      </c>
      <c r="B11" s="46" t="s">
        <v>72</v>
      </c>
      <c r="C11" s="46" t="s">
        <v>58</v>
      </c>
      <c r="D11" s="46" t="s">
        <v>58</v>
      </c>
      <c r="E11" s="46" t="s">
        <v>205</v>
      </c>
      <c r="F11" s="46" t="s">
        <v>206</v>
      </c>
      <c r="G11" s="46" t="s">
        <v>180</v>
      </c>
      <c r="H11" s="46" t="s">
        <v>422</v>
      </c>
      <c r="I11" s="46" t="s">
        <v>422</v>
      </c>
      <c r="J11" s="46" t="s">
        <v>444</v>
      </c>
      <c r="K11" s="46" t="s">
        <v>444</v>
      </c>
      <c r="L11" s="46" t="s">
        <v>444</v>
      </c>
      <c r="M11" s="46" t="s">
        <v>444</v>
      </c>
      <c r="N11" s="46" t="s">
        <v>444</v>
      </c>
      <c r="O11" s="46" t="s">
        <v>444</v>
      </c>
      <c r="P11" s="46" t="s">
        <v>444</v>
      </c>
      <c r="Q11" s="46" t="s">
        <v>444</v>
      </c>
    </row>
    <row r="12" spans="1:17" hidden="1" x14ac:dyDescent="0.35">
      <c r="A12" s="48">
        <v>46053</v>
      </c>
      <c r="B12" s="46" t="s">
        <v>72</v>
      </c>
      <c r="C12" s="46" t="s">
        <v>58</v>
      </c>
      <c r="D12" s="46" t="s">
        <v>58</v>
      </c>
      <c r="E12" s="46" t="s">
        <v>1613</v>
      </c>
      <c r="F12" s="46" t="s">
        <v>812</v>
      </c>
      <c r="G12" s="46" t="s">
        <v>812</v>
      </c>
      <c r="H12" s="46" t="s">
        <v>422</v>
      </c>
      <c r="I12" s="46" t="s">
        <v>422</v>
      </c>
      <c r="J12" s="46" t="s">
        <v>444</v>
      </c>
      <c r="K12" s="46" t="s">
        <v>444</v>
      </c>
      <c r="L12" s="46" t="s">
        <v>444</v>
      </c>
      <c r="M12" s="46" t="s">
        <v>444</v>
      </c>
      <c r="N12" s="46" t="s">
        <v>444</v>
      </c>
      <c r="O12" s="46" t="s">
        <v>444</v>
      </c>
      <c r="P12" s="46" t="s">
        <v>444</v>
      </c>
      <c r="Q12" s="46" t="s">
        <v>444</v>
      </c>
    </row>
    <row r="13" spans="1:17" hidden="1" x14ac:dyDescent="0.35">
      <c r="A13" s="48">
        <v>46053</v>
      </c>
      <c r="B13" s="46" t="s">
        <v>72</v>
      </c>
      <c r="C13" s="46" t="s">
        <v>58</v>
      </c>
      <c r="D13" s="46" t="s">
        <v>58</v>
      </c>
      <c r="E13" s="46" t="s">
        <v>338</v>
      </c>
      <c r="F13" s="46" t="s">
        <v>330</v>
      </c>
      <c r="G13" s="46" t="s">
        <v>112</v>
      </c>
      <c r="H13" s="46" t="s">
        <v>422</v>
      </c>
      <c r="I13" s="46" t="s">
        <v>422</v>
      </c>
      <c r="J13" s="46" t="s">
        <v>444</v>
      </c>
      <c r="K13" s="46" t="s">
        <v>444</v>
      </c>
      <c r="L13" s="46" t="s">
        <v>444</v>
      </c>
      <c r="M13" s="46" t="s">
        <v>444</v>
      </c>
      <c r="N13" s="46" t="s">
        <v>444</v>
      </c>
      <c r="O13" s="46" t="s">
        <v>444</v>
      </c>
      <c r="P13" s="46" t="s">
        <v>444</v>
      </c>
      <c r="Q13" s="46" t="s">
        <v>444</v>
      </c>
    </row>
    <row r="14" spans="1:17" hidden="1" x14ac:dyDescent="0.35">
      <c r="A14" s="48">
        <v>46053</v>
      </c>
      <c r="B14" s="46" t="s">
        <v>72</v>
      </c>
      <c r="C14" s="46" t="s">
        <v>58</v>
      </c>
      <c r="D14" s="46" t="s">
        <v>58</v>
      </c>
      <c r="E14" s="46" t="s">
        <v>178</v>
      </c>
      <c r="F14" s="46" t="s">
        <v>179</v>
      </c>
      <c r="G14" s="46" t="s">
        <v>180</v>
      </c>
      <c r="H14" s="46" t="s">
        <v>422</v>
      </c>
      <c r="I14" s="46" t="s">
        <v>422</v>
      </c>
      <c r="J14" s="46" t="s">
        <v>444</v>
      </c>
      <c r="K14" s="46" t="s">
        <v>444</v>
      </c>
      <c r="L14" s="46" t="s">
        <v>444</v>
      </c>
      <c r="M14" s="46" t="s">
        <v>444</v>
      </c>
      <c r="N14" s="46" t="s">
        <v>444</v>
      </c>
      <c r="O14" s="46" t="s">
        <v>444</v>
      </c>
      <c r="P14" s="46" t="s">
        <v>444</v>
      </c>
      <c r="Q14" s="46" t="s">
        <v>444</v>
      </c>
    </row>
    <row r="15" spans="1:17" hidden="1" x14ac:dyDescent="0.35">
      <c r="A15" s="48">
        <v>46053</v>
      </c>
      <c r="B15" s="46" t="s">
        <v>72</v>
      </c>
      <c r="C15" s="46" t="s">
        <v>58</v>
      </c>
      <c r="D15" s="46" t="s">
        <v>58</v>
      </c>
      <c r="E15" s="46" t="s">
        <v>352</v>
      </c>
      <c r="F15" s="46" t="s">
        <v>353</v>
      </c>
      <c r="G15" s="46" t="s">
        <v>42</v>
      </c>
      <c r="H15" s="46" t="s">
        <v>540</v>
      </c>
      <c r="I15" s="46" t="s">
        <v>465</v>
      </c>
      <c r="J15" s="46" t="s">
        <v>422</v>
      </c>
      <c r="K15" s="46" t="s">
        <v>444</v>
      </c>
      <c r="L15" s="46" t="s">
        <v>444</v>
      </c>
      <c r="M15" s="46" t="s">
        <v>444</v>
      </c>
      <c r="N15" s="46" t="s">
        <v>444</v>
      </c>
      <c r="O15" s="46" t="s">
        <v>444</v>
      </c>
      <c r="P15" s="46" t="s">
        <v>444</v>
      </c>
      <c r="Q15" s="46" t="s">
        <v>444</v>
      </c>
    </row>
    <row r="16" spans="1:17" hidden="1" x14ac:dyDescent="0.35">
      <c r="A16" s="48">
        <v>46053</v>
      </c>
      <c r="B16" s="46" t="s">
        <v>72</v>
      </c>
      <c r="C16" s="46" t="s">
        <v>58</v>
      </c>
      <c r="D16" s="46" t="s">
        <v>58</v>
      </c>
      <c r="E16" s="46" t="s">
        <v>329</v>
      </c>
      <c r="F16" s="46" t="s">
        <v>330</v>
      </c>
      <c r="G16" s="46" t="s">
        <v>112</v>
      </c>
      <c r="H16" s="46" t="s">
        <v>780</v>
      </c>
      <c r="I16" s="46" t="s">
        <v>508</v>
      </c>
      <c r="J16" s="46" t="s">
        <v>422</v>
      </c>
      <c r="K16" s="46" t="s">
        <v>444</v>
      </c>
      <c r="L16" s="46" t="s">
        <v>444</v>
      </c>
      <c r="M16" s="46" t="s">
        <v>444</v>
      </c>
      <c r="N16" s="46" t="s">
        <v>444</v>
      </c>
      <c r="O16" s="46" t="s">
        <v>444</v>
      </c>
      <c r="P16" s="46" t="s">
        <v>444</v>
      </c>
      <c r="Q16" s="46" t="s">
        <v>444</v>
      </c>
    </row>
    <row r="17" spans="1:17" hidden="1" x14ac:dyDescent="0.35">
      <c r="A17" s="48">
        <v>46053</v>
      </c>
      <c r="B17" s="46" t="s">
        <v>72</v>
      </c>
      <c r="C17" s="46" t="s">
        <v>58</v>
      </c>
      <c r="D17" s="46" t="s">
        <v>58</v>
      </c>
      <c r="E17" s="46" t="s">
        <v>191</v>
      </c>
      <c r="F17" s="46" t="s">
        <v>192</v>
      </c>
      <c r="G17" s="46" t="s">
        <v>42</v>
      </c>
      <c r="H17" s="46" t="s">
        <v>511</v>
      </c>
      <c r="I17" s="46" t="s">
        <v>508</v>
      </c>
      <c r="J17" s="46" t="s">
        <v>422</v>
      </c>
      <c r="K17" s="46" t="s">
        <v>444</v>
      </c>
      <c r="L17" s="46" t="s">
        <v>444</v>
      </c>
      <c r="M17" s="46" t="s">
        <v>444</v>
      </c>
      <c r="N17" s="46" t="s">
        <v>444</v>
      </c>
      <c r="O17" s="46" t="s">
        <v>444</v>
      </c>
      <c r="P17" s="46" t="s">
        <v>444</v>
      </c>
      <c r="Q17" s="46" t="s">
        <v>444</v>
      </c>
    </row>
    <row r="18" spans="1:17" hidden="1" x14ac:dyDescent="0.35">
      <c r="A18" s="48">
        <v>46053</v>
      </c>
      <c r="B18" s="46" t="s">
        <v>72</v>
      </c>
      <c r="C18" s="46" t="s">
        <v>58</v>
      </c>
      <c r="D18" s="46" t="s">
        <v>58</v>
      </c>
      <c r="E18" s="46" t="s">
        <v>346</v>
      </c>
      <c r="F18" s="46" t="s">
        <v>330</v>
      </c>
      <c r="G18" s="46" t="s">
        <v>112</v>
      </c>
      <c r="H18" s="46" t="s">
        <v>538</v>
      </c>
      <c r="I18" s="46" t="s">
        <v>511</v>
      </c>
      <c r="J18" s="46" t="s">
        <v>422</v>
      </c>
      <c r="K18" s="46" t="s">
        <v>444</v>
      </c>
      <c r="L18" s="46" t="s">
        <v>444</v>
      </c>
      <c r="M18" s="46" t="s">
        <v>444</v>
      </c>
      <c r="N18" s="46" t="s">
        <v>444</v>
      </c>
      <c r="O18" s="46" t="s">
        <v>444</v>
      </c>
      <c r="P18" s="46" t="s">
        <v>444</v>
      </c>
      <c r="Q18" s="46" t="s">
        <v>444</v>
      </c>
    </row>
    <row r="19" spans="1:17" hidden="1" x14ac:dyDescent="0.35">
      <c r="A19" s="48">
        <v>46053</v>
      </c>
      <c r="B19" s="46" t="s">
        <v>72</v>
      </c>
      <c r="C19" s="46" t="s">
        <v>58</v>
      </c>
      <c r="D19" s="46" t="s">
        <v>58</v>
      </c>
      <c r="E19" s="46" t="s">
        <v>189</v>
      </c>
      <c r="F19" s="46" t="s">
        <v>190</v>
      </c>
      <c r="G19" s="46" t="s">
        <v>94</v>
      </c>
      <c r="H19" s="46" t="s">
        <v>1453</v>
      </c>
      <c r="I19" s="46" t="s">
        <v>776</v>
      </c>
      <c r="J19" s="46" t="s">
        <v>422</v>
      </c>
      <c r="K19" s="46" t="s">
        <v>422</v>
      </c>
      <c r="L19" s="46" t="s">
        <v>444</v>
      </c>
      <c r="M19" s="46" t="s">
        <v>444</v>
      </c>
      <c r="N19" s="46" t="s">
        <v>444</v>
      </c>
      <c r="O19" s="46" t="s">
        <v>444</v>
      </c>
      <c r="P19" s="46" t="s">
        <v>444</v>
      </c>
      <c r="Q19" s="46" t="s">
        <v>444</v>
      </c>
    </row>
    <row r="20" spans="1:17" hidden="1" x14ac:dyDescent="0.35">
      <c r="A20" s="48">
        <v>46053</v>
      </c>
      <c r="B20" s="46" t="s">
        <v>72</v>
      </c>
      <c r="C20" s="46" t="s">
        <v>58</v>
      </c>
      <c r="D20" s="46" t="s">
        <v>58</v>
      </c>
      <c r="E20" s="46" t="s">
        <v>199</v>
      </c>
      <c r="F20" s="46" t="s">
        <v>200</v>
      </c>
      <c r="G20" s="46" t="s">
        <v>200</v>
      </c>
      <c r="H20" s="46" t="s">
        <v>422</v>
      </c>
      <c r="I20" s="46" t="s">
        <v>422</v>
      </c>
      <c r="J20" s="46" t="s">
        <v>444</v>
      </c>
      <c r="K20" s="46" t="s">
        <v>422</v>
      </c>
      <c r="L20" s="46" t="s">
        <v>444</v>
      </c>
      <c r="M20" s="46" t="s">
        <v>444</v>
      </c>
      <c r="N20" s="46" t="s">
        <v>444</v>
      </c>
      <c r="O20" s="46" t="s">
        <v>444</v>
      </c>
      <c r="P20" s="46" t="s">
        <v>444</v>
      </c>
      <c r="Q20" s="46" t="s">
        <v>444</v>
      </c>
    </row>
    <row r="21" spans="1:17" hidden="1" x14ac:dyDescent="0.35">
      <c r="A21" s="48">
        <v>46053</v>
      </c>
      <c r="B21" s="46" t="s">
        <v>72</v>
      </c>
      <c r="C21" s="46" t="s">
        <v>58</v>
      </c>
      <c r="D21" s="46" t="s">
        <v>58</v>
      </c>
      <c r="E21" s="46" t="s">
        <v>165</v>
      </c>
      <c r="F21" s="46" t="s">
        <v>160</v>
      </c>
      <c r="G21" s="46" t="s">
        <v>112</v>
      </c>
      <c r="H21" s="46" t="s">
        <v>422</v>
      </c>
      <c r="I21" s="46" t="s">
        <v>422</v>
      </c>
      <c r="J21" s="46" t="s">
        <v>444</v>
      </c>
      <c r="K21" s="46" t="s">
        <v>422</v>
      </c>
      <c r="L21" s="46" t="s">
        <v>444</v>
      </c>
      <c r="M21" s="46" t="s">
        <v>444</v>
      </c>
      <c r="N21" s="46" t="s">
        <v>444</v>
      </c>
      <c r="O21" s="46" t="s">
        <v>444</v>
      </c>
      <c r="P21" s="46" t="s">
        <v>444</v>
      </c>
      <c r="Q21" s="46" t="s">
        <v>444</v>
      </c>
    </row>
    <row r="22" spans="1:17" hidden="1" x14ac:dyDescent="0.35">
      <c r="A22" s="48">
        <v>46053</v>
      </c>
      <c r="B22" s="46" t="s">
        <v>72</v>
      </c>
      <c r="C22" s="46" t="s">
        <v>58</v>
      </c>
      <c r="D22" s="46" t="s">
        <v>58</v>
      </c>
      <c r="E22" s="46"/>
      <c r="F22" s="46" t="s">
        <v>812</v>
      </c>
      <c r="G22" s="46" t="s">
        <v>812</v>
      </c>
      <c r="H22" s="46" t="s">
        <v>422</v>
      </c>
      <c r="I22" s="46" t="s">
        <v>422</v>
      </c>
      <c r="J22" s="46" t="s">
        <v>444</v>
      </c>
      <c r="K22" s="46" t="s">
        <v>422</v>
      </c>
      <c r="L22" s="46" t="s">
        <v>444</v>
      </c>
      <c r="M22" s="46" t="s">
        <v>444</v>
      </c>
      <c r="N22" s="46" t="s">
        <v>444</v>
      </c>
      <c r="O22" s="46" t="s">
        <v>444</v>
      </c>
      <c r="P22" s="46" t="s">
        <v>444</v>
      </c>
      <c r="Q22" s="46" t="s">
        <v>444</v>
      </c>
    </row>
    <row r="23" spans="1:17" hidden="1" x14ac:dyDescent="0.35">
      <c r="A23" s="48">
        <v>46053</v>
      </c>
      <c r="B23" s="46" t="s">
        <v>72</v>
      </c>
      <c r="C23" s="46" t="s">
        <v>58</v>
      </c>
      <c r="D23" s="46" t="s">
        <v>58</v>
      </c>
      <c r="E23" s="46" t="s">
        <v>1614</v>
      </c>
      <c r="F23" s="46" t="s">
        <v>812</v>
      </c>
      <c r="G23" s="46" t="s">
        <v>812</v>
      </c>
      <c r="H23" s="46" t="s">
        <v>422</v>
      </c>
      <c r="I23" s="46" t="s">
        <v>444</v>
      </c>
      <c r="J23" s="46" t="s">
        <v>444</v>
      </c>
      <c r="K23" s="46" t="s">
        <v>422</v>
      </c>
      <c r="L23" s="46" t="s">
        <v>444</v>
      </c>
      <c r="M23" s="46" t="s">
        <v>444</v>
      </c>
      <c r="N23" s="46" t="s">
        <v>444</v>
      </c>
      <c r="O23" s="46" t="s">
        <v>444</v>
      </c>
      <c r="P23" s="46" t="s">
        <v>444</v>
      </c>
      <c r="Q23" s="46" t="s">
        <v>444</v>
      </c>
    </row>
    <row r="24" spans="1:17" hidden="1" x14ac:dyDescent="0.35">
      <c r="A24" s="48">
        <v>46053</v>
      </c>
      <c r="B24" s="46" t="s">
        <v>72</v>
      </c>
      <c r="C24" s="46" t="s">
        <v>58</v>
      </c>
      <c r="D24" s="46" t="s">
        <v>58</v>
      </c>
      <c r="E24" s="46" t="s">
        <v>183</v>
      </c>
      <c r="F24" s="46" t="s">
        <v>184</v>
      </c>
      <c r="G24" s="46" t="s">
        <v>100</v>
      </c>
      <c r="H24" s="46" t="s">
        <v>602</v>
      </c>
      <c r="I24" s="46" t="s">
        <v>1615</v>
      </c>
      <c r="J24" s="46" t="s">
        <v>444</v>
      </c>
      <c r="K24" s="46" t="s">
        <v>422</v>
      </c>
      <c r="L24" s="46" t="s">
        <v>444</v>
      </c>
      <c r="M24" s="46" t="s">
        <v>444</v>
      </c>
      <c r="N24" s="46" t="s">
        <v>444</v>
      </c>
      <c r="O24" s="46" t="s">
        <v>444</v>
      </c>
      <c r="P24" s="46" t="s">
        <v>444</v>
      </c>
      <c r="Q24" s="46" t="s">
        <v>444</v>
      </c>
    </row>
    <row r="25" spans="1:17" hidden="1" x14ac:dyDescent="0.35">
      <c r="A25" s="48">
        <v>46053</v>
      </c>
      <c r="B25" s="46" t="s">
        <v>72</v>
      </c>
      <c r="C25" s="46" t="s">
        <v>58</v>
      </c>
      <c r="D25" s="46" t="s">
        <v>58</v>
      </c>
      <c r="E25" s="46" t="s">
        <v>349</v>
      </c>
      <c r="F25" s="46" t="s">
        <v>330</v>
      </c>
      <c r="G25" s="46" t="s">
        <v>112</v>
      </c>
      <c r="H25" s="46" t="s">
        <v>508</v>
      </c>
      <c r="I25" s="46" t="s">
        <v>422</v>
      </c>
      <c r="J25" s="46" t="s">
        <v>444</v>
      </c>
      <c r="K25" s="46" t="s">
        <v>422</v>
      </c>
      <c r="L25" s="46" t="s">
        <v>444</v>
      </c>
      <c r="M25" s="46" t="s">
        <v>444</v>
      </c>
      <c r="N25" s="46" t="s">
        <v>444</v>
      </c>
      <c r="O25" s="46" t="s">
        <v>444</v>
      </c>
      <c r="P25" s="46" t="s">
        <v>444</v>
      </c>
      <c r="Q25" s="46" t="s">
        <v>444</v>
      </c>
    </row>
    <row r="26" spans="1:17" hidden="1" x14ac:dyDescent="0.35">
      <c r="A26" s="48">
        <v>46053</v>
      </c>
      <c r="B26" s="46" t="s">
        <v>72</v>
      </c>
      <c r="C26" s="46" t="s">
        <v>58</v>
      </c>
      <c r="D26" s="46" t="s">
        <v>58</v>
      </c>
      <c r="E26" s="46" t="s">
        <v>219</v>
      </c>
      <c r="F26" s="46" t="s">
        <v>220</v>
      </c>
      <c r="G26" s="46" t="s">
        <v>48</v>
      </c>
      <c r="H26" s="46" t="s">
        <v>465</v>
      </c>
      <c r="I26" s="46" t="s">
        <v>472</v>
      </c>
      <c r="J26" s="46" t="s">
        <v>444</v>
      </c>
      <c r="K26" s="46" t="s">
        <v>422</v>
      </c>
      <c r="L26" s="46" t="s">
        <v>444</v>
      </c>
      <c r="M26" s="46" t="s">
        <v>444</v>
      </c>
      <c r="N26" s="46" t="s">
        <v>444</v>
      </c>
      <c r="O26" s="46" t="s">
        <v>444</v>
      </c>
      <c r="P26" s="46" t="s">
        <v>444</v>
      </c>
      <c r="Q26" s="46" t="s">
        <v>444</v>
      </c>
    </row>
    <row r="27" spans="1:17" hidden="1" x14ac:dyDescent="0.35">
      <c r="A27" s="48">
        <v>46053</v>
      </c>
      <c r="B27" s="46" t="s">
        <v>72</v>
      </c>
      <c r="C27" s="46" t="s">
        <v>58</v>
      </c>
      <c r="D27" s="46" t="s">
        <v>58</v>
      </c>
      <c r="E27" s="46" t="s">
        <v>211</v>
      </c>
      <c r="F27" s="46" t="s">
        <v>212</v>
      </c>
      <c r="G27" s="46" t="s">
        <v>42</v>
      </c>
      <c r="H27" s="46" t="s">
        <v>507</v>
      </c>
      <c r="I27" s="46" t="s">
        <v>581</v>
      </c>
      <c r="J27" s="46" t="s">
        <v>444</v>
      </c>
      <c r="K27" s="46" t="s">
        <v>422</v>
      </c>
      <c r="L27" s="46" t="s">
        <v>444</v>
      </c>
      <c r="M27" s="46" t="s">
        <v>444</v>
      </c>
      <c r="N27" s="46" t="s">
        <v>444</v>
      </c>
      <c r="O27" s="46" t="s">
        <v>444</v>
      </c>
      <c r="P27" s="46" t="s">
        <v>444</v>
      </c>
      <c r="Q27" s="46" t="s">
        <v>444</v>
      </c>
    </row>
    <row r="28" spans="1:17" hidden="1" x14ac:dyDescent="0.35">
      <c r="A28" s="48">
        <v>46053</v>
      </c>
      <c r="B28" s="46" t="s">
        <v>72</v>
      </c>
      <c r="C28" s="46" t="s">
        <v>58</v>
      </c>
      <c r="D28" s="46" t="s">
        <v>58</v>
      </c>
      <c r="E28" s="46" t="s">
        <v>195</v>
      </c>
      <c r="F28" s="46" t="s">
        <v>196</v>
      </c>
      <c r="G28" s="46" t="s">
        <v>100</v>
      </c>
      <c r="H28" s="46" t="s">
        <v>811</v>
      </c>
      <c r="I28" s="46" t="s">
        <v>675</v>
      </c>
      <c r="J28" s="46" t="s">
        <v>444</v>
      </c>
      <c r="K28" s="46" t="s">
        <v>422</v>
      </c>
      <c r="L28" s="46" t="s">
        <v>444</v>
      </c>
      <c r="M28" s="46" t="s">
        <v>444</v>
      </c>
      <c r="N28" s="46" t="s">
        <v>444</v>
      </c>
      <c r="O28" s="46" t="s">
        <v>444</v>
      </c>
      <c r="P28" s="46" t="s">
        <v>444</v>
      </c>
      <c r="Q28" s="46" t="s">
        <v>444</v>
      </c>
    </row>
    <row r="29" spans="1:17" hidden="1" x14ac:dyDescent="0.35">
      <c r="A29" s="48">
        <v>46053</v>
      </c>
      <c r="B29" s="46" t="s">
        <v>72</v>
      </c>
      <c r="C29" s="46" t="s">
        <v>58</v>
      </c>
      <c r="D29" s="46" t="s">
        <v>58</v>
      </c>
      <c r="E29" s="46" t="s">
        <v>345</v>
      </c>
      <c r="F29" s="46" t="s">
        <v>330</v>
      </c>
      <c r="G29" s="46" t="s">
        <v>112</v>
      </c>
      <c r="H29" s="46" t="s">
        <v>422</v>
      </c>
      <c r="I29" s="46" t="s">
        <v>422</v>
      </c>
      <c r="J29" s="46" t="s">
        <v>444</v>
      </c>
      <c r="K29" s="46" t="s">
        <v>422</v>
      </c>
      <c r="L29" s="46" t="s">
        <v>444</v>
      </c>
      <c r="M29" s="46" t="s">
        <v>444</v>
      </c>
      <c r="N29" s="46" t="s">
        <v>444</v>
      </c>
      <c r="O29" s="46" t="s">
        <v>444</v>
      </c>
      <c r="P29" s="46" t="s">
        <v>444</v>
      </c>
      <c r="Q29" s="46" t="s">
        <v>444</v>
      </c>
    </row>
    <row r="30" spans="1:17" hidden="1" x14ac:dyDescent="0.35">
      <c r="A30" s="48">
        <v>46053</v>
      </c>
      <c r="B30" s="46" t="s">
        <v>72</v>
      </c>
      <c r="C30" s="46" t="s">
        <v>58</v>
      </c>
      <c r="D30" s="46" t="s">
        <v>58</v>
      </c>
      <c r="E30" s="46" t="s">
        <v>144</v>
      </c>
      <c r="F30" s="46" t="s">
        <v>145</v>
      </c>
      <c r="G30" s="46" t="s">
        <v>42</v>
      </c>
      <c r="H30" s="46" t="s">
        <v>543</v>
      </c>
      <c r="I30" s="46" t="s">
        <v>776</v>
      </c>
      <c r="J30" s="46" t="s">
        <v>422</v>
      </c>
      <c r="K30" s="46" t="s">
        <v>422</v>
      </c>
      <c r="L30" s="46" t="s">
        <v>444</v>
      </c>
      <c r="M30" s="46" t="s">
        <v>444</v>
      </c>
      <c r="N30" s="46" t="s">
        <v>444</v>
      </c>
      <c r="O30" s="46" t="s">
        <v>444</v>
      </c>
      <c r="P30" s="46" t="s">
        <v>444</v>
      </c>
      <c r="Q30" s="46" t="s">
        <v>444</v>
      </c>
    </row>
    <row r="31" spans="1:17" hidden="1" x14ac:dyDescent="0.35">
      <c r="A31" s="48">
        <v>46053</v>
      </c>
      <c r="B31" s="46" t="s">
        <v>72</v>
      </c>
      <c r="C31" s="46" t="s">
        <v>58</v>
      </c>
      <c r="D31" s="46" t="s">
        <v>58</v>
      </c>
      <c r="E31" s="46" t="s">
        <v>341</v>
      </c>
      <c r="F31" s="46" t="s">
        <v>342</v>
      </c>
      <c r="G31" s="46" t="s">
        <v>94</v>
      </c>
      <c r="H31" s="46" t="s">
        <v>1616</v>
      </c>
      <c r="I31" s="46" t="s">
        <v>710</v>
      </c>
      <c r="J31" s="46" t="s">
        <v>422</v>
      </c>
      <c r="K31" s="46" t="s">
        <v>422</v>
      </c>
      <c r="L31" s="46" t="s">
        <v>444</v>
      </c>
      <c r="M31" s="46" t="s">
        <v>444</v>
      </c>
      <c r="N31" s="46" t="s">
        <v>444</v>
      </c>
      <c r="O31" s="46" t="s">
        <v>444</v>
      </c>
      <c r="P31" s="46" t="s">
        <v>444</v>
      </c>
      <c r="Q31" s="46" t="s">
        <v>444</v>
      </c>
    </row>
    <row r="32" spans="1:17" hidden="1" x14ac:dyDescent="0.35">
      <c r="A32" s="48">
        <v>46053</v>
      </c>
      <c r="B32" s="46" t="s">
        <v>72</v>
      </c>
      <c r="C32" s="46" t="s">
        <v>58</v>
      </c>
      <c r="D32" s="46" t="s">
        <v>58</v>
      </c>
      <c r="E32" s="46" t="s">
        <v>315</v>
      </c>
      <c r="F32" s="46" t="s">
        <v>316</v>
      </c>
      <c r="G32" s="46" t="s">
        <v>97</v>
      </c>
      <c r="H32" s="46" t="s">
        <v>1617</v>
      </c>
      <c r="I32" s="46" t="s">
        <v>1618</v>
      </c>
      <c r="J32" s="46" t="s">
        <v>422</v>
      </c>
      <c r="K32" s="46" t="s">
        <v>422</v>
      </c>
      <c r="L32" s="46" t="s">
        <v>444</v>
      </c>
      <c r="M32" s="46" t="s">
        <v>444</v>
      </c>
      <c r="N32" s="46" t="s">
        <v>444</v>
      </c>
      <c r="O32" s="46" t="s">
        <v>444</v>
      </c>
      <c r="P32" s="46" t="s">
        <v>444</v>
      </c>
      <c r="Q32" s="46" t="s">
        <v>444</v>
      </c>
    </row>
    <row r="33" spans="1:17" hidden="1" x14ac:dyDescent="0.35">
      <c r="A33" s="48">
        <v>46053</v>
      </c>
      <c r="B33" s="46" t="s">
        <v>72</v>
      </c>
      <c r="C33" s="46" t="s">
        <v>58</v>
      </c>
      <c r="D33" s="46" t="s">
        <v>58</v>
      </c>
      <c r="E33" s="46" t="s">
        <v>291</v>
      </c>
      <c r="F33" s="46" t="s">
        <v>292</v>
      </c>
      <c r="G33" s="46" t="s">
        <v>97</v>
      </c>
      <c r="H33" s="46" t="s">
        <v>1619</v>
      </c>
      <c r="I33" s="46" t="s">
        <v>1194</v>
      </c>
      <c r="J33" s="46" t="s">
        <v>422</v>
      </c>
      <c r="K33" s="46" t="s">
        <v>422</v>
      </c>
      <c r="L33" s="46" t="s">
        <v>444</v>
      </c>
      <c r="M33" s="46" t="s">
        <v>444</v>
      </c>
      <c r="N33" s="46" t="s">
        <v>444</v>
      </c>
      <c r="O33" s="46" t="s">
        <v>444</v>
      </c>
      <c r="P33" s="46" t="s">
        <v>444</v>
      </c>
      <c r="Q33" s="46" t="s">
        <v>444</v>
      </c>
    </row>
    <row r="34" spans="1:17" hidden="1" x14ac:dyDescent="0.35">
      <c r="A34" s="48">
        <v>46053</v>
      </c>
      <c r="B34" s="46" t="s">
        <v>72</v>
      </c>
      <c r="C34" s="46" t="s">
        <v>58</v>
      </c>
      <c r="D34" s="46" t="s">
        <v>58</v>
      </c>
      <c r="E34" s="46" t="s">
        <v>301</v>
      </c>
      <c r="F34" s="46" t="s">
        <v>302</v>
      </c>
      <c r="G34" s="46" t="s">
        <v>94</v>
      </c>
      <c r="H34" s="46" t="s">
        <v>1620</v>
      </c>
      <c r="I34" s="46" t="s">
        <v>1621</v>
      </c>
      <c r="J34" s="46" t="s">
        <v>422</v>
      </c>
      <c r="K34" s="46" t="s">
        <v>422</v>
      </c>
      <c r="L34" s="46" t="s">
        <v>444</v>
      </c>
      <c r="M34" s="46" t="s">
        <v>444</v>
      </c>
      <c r="N34" s="46" t="s">
        <v>444</v>
      </c>
      <c r="O34" s="46" t="s">
        <v>444</v>
      </c>
      <c r="P34" s="46" t="s">
        <v>444</v>
      </c>
      <c r="Q34" s="46" t="s">
        <v>444</v>
      </c>
    </row>
    <row r="35" spans="1:17" hidden="1" x14ac:dyDescent="0.35">
      <c r="A35" s="48">
        <v>46053</v>
      </c>
      <c r="B35" s="46" t="s">
        <v>72</v>
      </c>
      <c r="C35" s="46" t="s">
        <v>58</v>
      </c>
      <c r="D35" s="46" t="s">
        <v>58</v>
      </c>
      <c r="E35" s="46" t="s">
        <v>203</v>
      </c>
      <c r="F35" s="46" t="s">
        <v>204</v>
      </c>
      <c r="G35" s="46" t="s">
        <v>42</v>
      </c>
      <c r="H35" s="46" t="s">
        <v>1622</v>
      </c>
      <c r="I35" s="46" t="s">
        <v>471</v>
      </c>
      <c r="J35" s="46" t="s">
        <v>422</v>
      </c>
      <c r="K35" s="46" t="s">
        <v>422</v>
      </c>
      <c r="L35" s="46" t="s">
        <v>444</v>
      </c>
      <c r="M35" s="46" t="s">
        <v>444</v>
      </c>
      <c r="N35" s="46" t="s">
        <v>444</v>
      </c>
      <c r="O35" s="46" t="s">
        <v>444</v>
      </c>
      <c r="P35" s="46" t="s">
        <v>444</v>
      </c>
      <c r="Q35" s="46" t="s">
        <v>444</v>
      </c>
    </row>
    <row r="36" spans="1:17" hidden="1" x14ac:dyDescent="0.35">
      <c r="A36" s="48">
        <v>46053</v>
      </c>
      <c r="B36" s="46" t="s">
        <v>72</v>
      </c>
      <c r="C36" s="46" t="s">
        <v>58</v>
      </c>
      <c r="D36" s="46" t="s">
        <v>58</v>
      </c>
      <c r="E36" s="46" t="s">
        <v>146</v>
      </c>
      <c r="F36" s="46" t="s">
        <v>147</v>
      </c>
      <c r="G36" s="46" t="s">
        <v>148</v>
      </c>
      <c r="H36" s="46" t="s">
        <v>1623</v>
      </c>
      <c r="I36" s="46" t="s">
        <v>1624</v>
      </c>
      <c r="J36" s="46" t="s">
        <v>422</v>
      </c>
      <c r="K36" s="46" t="s">
        <v>422</v>
      </c>
      <c r="L36" s="46" t="s">
        <v>444</v>
      </c>
      <c r="M36" s="46" t="s">
        <v>444</v>
      </c>
      <c r="N36" s="46" t="s">
        <v>444</v>
      </c>
      <c r="O36" s="46" t="s">
        <v>444</v>
      </c>
      <c r="P36" s="46" t="s">
        <v>444</v>
      </c>
      <c r="Q36" s="46" t="s">
        <v>444</v>
      </c>
    </row>
    <row r="37" spans="1:17" hidden="1" x14ac:dyDescent="0.35">
      <c r="A37" s="48">
        <v>46053</v>
      </c>
      <c r="B37" s="46" t="s">
        <v>72</v>
      </c>
      <c r="C37" s="46" t="s">
        <v>58</v>
      </c>
      <c r="D37" s="46" t="s">
        <v>58</v>
      </c>
      <c r="E37" s="46" t="s">
        <v>149</v>
      </c>
      <c r="F37" s="46" t="s">
        <v>150</v>
      </c>
      <c r="G37" s="46" t="s">
        <v>148</v>
      </c>
      <c r="H37" s="46" t="s">
        <v>1625</v>
      </c>
      <c r="I37" s="46" t="s">
        <v>1626</v>
      </c>
      <c r="J37" s="46" t="s">
        <v>422</v>
      </c>
      <c r="K37" s="46" t="s">
        <v>508</v>
      </c>
      <c r="L37" s="46" t="s">
        <v>444</v>
      </c>
      <c r="M37" s="46" t="s">
        <v>444</v>
      </c>
      <c r="N37" s="46" t="s">
        <v>444</v>
      </c>
      <c r="O37" s="46" t="s">
        <v>444</v>
      </c>
      <c r="P37" s="46" t="s">
        <v>444</v>
      </c>
      <c r="Q37" s="46" t="s">
        <v>444</v>
      </c>
    </row>
    <row r="38" spans="1:17" hidden="1" x14ac:dyDescent="0.35">
      <c r="A38" s="48">
        <v>46053</v>
      </c>
      <c r="B38" s="46" t="s">
        <v>72</v>
      </c>
      <c r="C38" s="46" t="s">
        <v>58</v>
      </c>
      <c r="D38" s="46" t="s">
        <v>58</v>
      </c>
      <c r="E38" s="46" t="s">
        <v>131</v>
      </c>
      <c r="F38" s="46" t="s">
        <v>132</v>
      </c>
      <c r="G38" s="46" t="s">
        <v>109</v>
      </c>
      <c r="H38" s="46" t="s">
        <v>1621</v>
      </c>
      <c r="I38" s="46" t="s">
        <v>1627</v>
      </c>
      <c r="J38" s="46" t="s">
        <v>422</v>
      </c>
      <c r="K38" s="46" t="s">
        <v>508</v>
      </c>
      <c r="L38" s="46" t="s">
        <v>444</v>
      </c>
      <c r="M38" s="46" t="s">
        <v>444</v>
      </c>
      <c r="N38" s="46" t="s">
        <v>444</v>
      </c>
      <c r="O38" s="46" t="s">
        <v>444</v>
      </c>
      <c r="P38" s="46" t="s">
        <v>444</v>
      </c>
      <c r="Q38" s="46" t="s">
        <v>444</v>
      </c>
    </row>
    <row r="39" spans="1:17" hidden="1" x14ac:dyDescent="0.35">
      <c r="A39" s="48">
        <v>46053</v>
      </c>
      <c r="B39" s="46" t="s">
        <v>72</v>
      </c>
      <c r="C39" s="46" t="s">
        <v>58</v>
      </c>
      <c r="D39" s="46" t="s">
        <v>58</v>
      </c>
      <c r="E39" s="46" t="s">
        <v>135</v>
      </c>
      <c r="F39" s="46" t="s">
        <v>136</v>
      </c>
      <c r="G39" s="46" t="s">
        <v>100</v>
      </c>
      <c r="H39" s="46" t="s">
        <v>584</v>
      </c>
      <c r="I39" s="46" t="s">
        <v>1623</v>
      </c>
      <c r="J39" s="46" t="s">
        <v>422</v>
      </c>
      <c r="K39" s="46" t="s">
        <v>508</v>
      </c>
      <c r="L39" s="46" t="s">
        <v>444</v>
      </c>
      <c r="M39" s="46" t="s">
        <v>444</v>
      </c>
      <c r="N39" s="46" t="s">
        <v>444</v>
      </c>
      <c r="O39" s="46" t="s">
        <v>444</v>
      </c>
      <c r="P39" s="46" t="s">
        <v>444</v>
      </c>
      <c r="Q39" s="46" t="s">
        <v>444</v>
      </c>
    </row>
    <row r="40" spans="1:17" hidden="1" x14ac:dyDescent="0.35">
      <c r="A40" s="48">
        <v>46053</v>
      </c>
      <c r="B40" s="46" t="s">
        <v>72</v>
      </c>
      <c r="C40" s="46" t="s">
        <v>58</v>
      </c>
      <c r="D40" s="46" t="s">
        <v>58</v>
      </c>
      <c r="E40" s="46" t="s">
        <v>159</v>
      </c>
      <c r="F40" s="46" t="s">
        <v>160</v>
      </c>
      <c r="G40" s="46" t="s">
        <v>112</v>
      </c>
      <c r="H40" s="46" t="s">
        <v>1478</v>
      </c>
      <c r="I40" s="46" t="s">
        <v>669</v>
      </c>
      <c r="J40" s="46" t="s">
        <v>780</v>
      </c>
      <c r="K40" s="46" t="s">
        <v>508</v>
      </c>
      <c r="L40" s="46" t="s">
        <v>444</v>
      </c>
      <c r="M40" s="46" t="s">
        <v>444</v>
      </c>
      <c r="N40" s="46" t="s">
        <v>444</v>
      </c>
      <c r="O40" s="46" t="s">
        <v>444</v>
      </c>
      <c r="P40" s="46" t="s">
        <v>444</v>
      </c>
      <c r="Q40" s="46" t="s">
        <v>444</v>
      </c>
    </row>
    <row r="41" spans="1:17" hidden="1" x14ac:dyDescent="0.35">
      <c r="A41" s="48">
        <v>46053</v>
      </c>
      <c r="B41" s="46" t="s">
        <v>72</v>
      </c>
      <c r="C41" s="46" t="s">
        <v>58</v>
      </c>
      <c r="D41" s="46" t="s">
        <v>58</v>
      </c>
      <c r="E41" s="46" t="s">
        <v>193</v>
      </c>
      <c r="F41" s="46" t="s">
        <v>194</v>
      </c>
      <c r="G41" s="46" t="s">
        <v>148</v>
      </c>
      <c r="H41" s="46" t="s">
        <v>997</v>
      </c>
      <c r="I41" s="46" t="s">
        <v>606</v>
      </c>
      <c r="J41" s="46" t="s">
        <v>422</v>
      </c>
      <c r="K41" s="46" t="s">
        <v>508</v>
      </c>
      <c r="L41" s="46" t="s">
        <v>444</v>
      </c>
      <c r="M41" s="46" t="s">
        <v>444</v>
      </c>
      <c r="N41" s="46" t="s">
        <v>444</v>
      </c>
      <c r="O41" s="46" t="s">
        <v>444</v>
      </c>
      <c r="P41" s="46" t="s">
        <v>444</v>
      </c>
      <c r="Q41" s="46" t="s">
        <v>444</v>
      </c>
    </row>
    <row r="42" spans="1:17" hidden="1" x14ac:dyDescent="0.35">
      <c r="A42" s="48">
        <v>46053</v>
      </c>
      <c r="B42" s="46" t="s">
        <v>72</v>
      </c>
      <c r="C42" s="46" t="s">
        <v>58</v>
      </c>
      <c r="D42" s="46" t="s">
        <v>58</v>
      </c>
      <c r="E42" s="46" t="s">
        <v>339</v>
      </c>
      <c r="F42" s="46" t="s">
        <v>340</v>
      </c>
      <c r="G42" s="46" t="s">
        <v>100</v>
      </c>
      <c r="H42" s="46" t="s">
        <v>1497</v>
      </c>
      <c r="I42" s="46" t="s">
        <v>1623</v>
      </c>
      <c r="J42" s="46" t="s">
        <v>444</v>
      </c>
      <c r="K42" s="46" t="s">
        <v>422</v>
      </c>
      <c r="L42" s="46" t="s">
        <v>444</v>
      </c>
      <c r="M42" s="46" t="s">
        <v>444</v>
      </c>
      <c r="N42" s="46" t="s">
        <v>444</v>
      </c>
      <c r="O42" s="46" t="s">
        <v>444</v>
      </c>
      <c r="P42" s="46" t="s">
        <v>444</v>
      </c>
      <c r="Q42" s="46" t="s">
        <v>444</v>
      </c>
    </row>
    <row r="43" spans="1:17" hidden="1" x14ac:dyDescent="0.35">
      <c r="A43" s="48">
        <v>46053</v>
      </c>
      <c r="B43" s="46" t="s">
        <v>72</v>
      </c>
      <c r="C43" s="46" t="s">
        <v>58</v>
      </c>
      <c r="D43" s="46" t="s">
        <v>58</v>
      </c>
      <c r="E43" s="46" t="s">
        <v>185</v>
      </c>
      <c r="F43" s="46" t="s">
        <v>186</v>
      </c>
      <c r="G43" s="46" t="s">
        <v>148</v>
      </c>
      <c r="H43" s="46" t="s">
        <v>1115</v>
      </c>
      <c r="I43" s="46" t="s">
        <v>1105</v>
      </c>
      <c r="J43" s="46" t="s">
        <v>422</v>
      </c>
      <c r="K43" s="46" t="s">
        <v>508</v>
      </c>
      <c r="L43" s="46" t="s">
        <v>444</v>
      </c>
      <c r="M43" s="46" t="s">
        <v>444</v>
      </c>
      <c r="N43" s="46" t="s">
        <v>444</v>
      </c>
      <c r="O43" s="46" t="s">
        <v>444</v>
      </c>
      <c r="P43" s="46" t="s">
        <v>444</v>
      </c>
      <c r="Q43" s="46" t="s">
        <v>444</v>
      </c>
    </row>
    <row r="44" spans="1:17" hidden="1" x14ac:dyDescent="0.35">
      <c r="A44" s="48">
        <v>46053</v>
      </c>
      <c r="B44" s="46" t="s">
        <v>72</v>
      </c>
      <c r="C44" s="46" t="s">
        <v>58</v>
      </c>
      <c r="D44" s="46" t="s">
        <v>58</v>
      </c>
      <c r="E44" s="46" t="s">
        <v>225</v>
      </c>
      <c r="F44" s="46" t="s">
        <v>226</v>
      </c>
      <c r="G44" s="46" t="s">
        <v>143</v>
      </c>
      <c r="H44" s="46" t="s">
        <v>512</v>
      </c>
      <c r="I44" s="46" t="s">
        <v>1628</v>
      </c>
      <c r="J44" s="46" t="s">
        <v>422</v>
      </c>
      <c r="K44" s="46" t="s">
        <v>508</v>
      </c>
      <c r="L44" s="46" t="s">
        <v>444</v>
      </c>
      <c r="M44" s="46" t="s">
        <v>444</v>
      </c>
      <c r="N44" s="46" t="s">
        <v>444</v>
      </c>
      <c r="O44" s="46" t="s">
        <v>444</v>
      </c>
      <c r="P44" s="46" t="s">
        <v>444</v>
      </c>
      <c r="Q44" s="46" t="s">
        <v>444</v>
      </c>
    </row>
    <row r="45" spans="1:17" hidden="1" x14ac:dyDescent="0.35">
      <c r="A45" s="48">
        <v>46053</v>
      </c>
      <c r="B45" s="46" t="s">
        <v>72</v>
      </c>
      <c r="C45" s="46" t="s">
        <v>58</v>
      </c>
      <c r="D45" s="46" t="s">
        <v>58</v>
      </c>
      <c r="E45" s="46" t="s">
        <v>311</v>
      </c>
      <c r="F45" s="46" t="s">
        <v>312</v>
      </c>
      <c r="G45" s="46" t="s">
        <v>94</v>
      </c>
      <c r="H45" s="46" t="s">
        <v>1453</v>
      </c>
      <c r="I45" s="46" t="s">
        <v>463</v>
      </c>
      <c r="J45" s="46" t="s">
        <v>444</v>
      </c>
      <c r="K45" s="46" t="s">
        <v>508</v>
      </c>
      <c r="L45" s="46" t="s">
        <v>444</v>
      </c>
      <c r="M45" s="46" t="s">
        <v>444</v>
      </c>
      <c r="N45" s="46" t="s">
        <v>444</v>
      </c>
      <c r="O45" s="46" t="s">
        <v>444</v>
      </c>
      <c r="P45" s="46" t="s">
        <v>444</v>
      </c>
      <c r="Q45" s="46" t="s">
        <v>444</v>
      </c>
    </row>
    <row r="46" spans="1:17" hidden="1" x14ac:dyDescent="0.35">
      <c r="A46" s="48">
        <v>46053</v>
      </c>
      <c r="B46" s="46" t="s">
        <v>72</v>
      </c>
      <c r="C46" s="46" t="s">
        <v>58</v>
      </c>
      <c r="D46" s="46" t="s">
        <v>58</v>
      </c>
      <c r="E46" s="46" t="s">
        <v>170</v>
      </c>
      <c r="F46" s="46" t="s">
        <v>171</v>
      </c>
      <c r="G46" s="46" t="s">
        <v>100</v>
      </c>
      <c r="H46" s="46" t="s">
        <v>1629</v>
      </c>
      <c r="I46" s="46" t="s">
        <v>1525</v>
      </c>
      <c r="J46" s="46" t="s">
        <v>444</v>
      </c>
      <c r="K46" s="46" t="s">
        <v>780</v>
      </c>
      <c r="L46" s="46" t="s">
        <v>444</v>
      </c>
      <c r="M46" s="46" t="s">
        <v>444</v>
      </c>
      <c r="N46" s="46" t="s">
        <v>444</v>
      </c>
      <c r="O46" s="46" t="s">
        <v>444</v>
      </c>
      <c r="P46" s="46" t="s">
        <v>444</v>
      </c>
      <c r="Q46" s="46" t="s">
        <v>444</v>
      </c>
    </row>
    <row r="47" spans="1:17" hidden="1" x14ac:dyDescent="0.35">
      <c r="A47" s="48">
        <v>46053</v>
      </c>
      <c r="B47" s="46" t="s">
        <v>72</v>
      </c>
      <c r="C47" s="46" t="s">
        <v>58</v>
      </c>
      <c r="D47" s="46" t="s">
        <v>58</v>
      </c>
      <c r="E47" s="46" t="s">
        <v>299</v>
      </c>
      <c r="F47" s="46" t="s">
        <v>300</v>
      </c>
      <c r="G47" s="46" t="s">
        <v>91</v>
      </c>
      <c r="H47" s="46" t="s">
        <v>488</v>
      </c>
      <c r="I47" s="46" t="s">
        <v>706</v>
      </c>
      <c r="J47" s="46" t="s">
        <v>422</v>
      </c>
      <c r="K47" s="46" t="s">
        <v>780</v>
      </c>
      <c r="L47" s="46" t="s">
        <v>444</v>
      </c>
      <c r="M47" s="46" t="s">
        <v>444</v>
      </c>
      <c r="N47" s="46" t="s">
        <v>444</v>
      </c>
      <c r="O47" s="46" t="s">
        <v>444</v>
      </c>
      <c r="P47" s="46" t="s">
        <v>444</v>
      </c>
      <c r="Q47" s="46" t="s">
        <v>444</v>
      </c>
    </row>
    <row r="48" spans="1:17" hidden="1" x14ac:dyDescent="0.35">
      <c r="A48" s="48">
        <v>46053</v>
      </c>
      <c r="B48" s="46" t="s">
        <v>72</v>
      </c>
      <c r="C48" s="46" t="s">
        <v>58</v>
      </c>
      <c r="D48" s="46" t="s">
        <v>58</v>
      </c>
      <c r="E48" s="46" t="s">
        <v>309</v>
      </c>
      <c r="F48" s="46" t="s">
        <v>310</v>
      </c>
      <c r="G48" s="46" t="s">
        <v>42</v>
      </c>
      <c r="H48" s="46" t="s">
        <v>1425</v>
      </c>
      <c r="I48" s="46" t="s">
        <v>779</v>
      </c>
      <c r="J48" s="46" t="s">
        <v>422</v>
      </c>
      <c r="K48" s="46" t="s">
        <v>780</v>
      </c>
      <c r="L48" s="46" t="s">
        <v>444</v>
      </c>
      <c r="M48" s="46" t="s">
        <v>444</v>
      </c>
      <c r="N48" s="46" t="s">
        <v>444</v>
      </c>
      <c r="O48" s="46" t="s">
        <v>444</v>
      </c>
      <c r="P48" s="46" t="s">
        <v>444</v>
      </c>
      <c r="Q48" s="46" t="s">
        <v>444</v>
      </c>
    </row>
    <row r="49" spans="1:17" hidden="1" x14ac:dyDescent="0.35">
      <c r="A49" s="48">
        <v>46053</v>
      </c>
      <c r="B49" s="46" t="s">
        <v>72</v>
      </c>
      <c r="C49" s="46" t="s">
        <v>58</v>
      </c>
      <c r="D49" s="46" t="s">
        <v>58</v>
      </c>
      <c r="E49" s="46" t="s">
        <v>295</v>
      </c>
      <c r="F49" s="46" t="s">
        <v>296</v>
      </c>
      <c r="G49" s="46" t="s">
        <v>97</v>
      </c>
      <c r="H49" s="46" t="s">
        <v>1474</v>
      </c>
      <c r="I49" s="46" t="s">
        <v>512</v>
      </c>
      <c r="J49" s="46" t="s">
        <v>422</v>
      </c>
      <c r="K49" s="46" t="s">
        <v>780</v>
      </c>
      <c r="L49" s="46" t="s">
        <v>444</v>
      </c>
      <c r="M49" s="46" t="s">
        <v>444</v>
      </c>
      <c r="N49" s="46" t="s">
        <v>444</v>
      </c>
      <c r="O49" s="46" t="s">
        <v>444</v>
      </c>
      <c r="P49" s="46" t="s">
        <v>444</v>
      </c>
      <c r="Q49" s="46" t="s">
        <v>444</v>
      </c>
    </row>
    <row r="50" spans="1:17" hidden="1" x14ac:dyDescent="0.35">
      <c r="A50" s="48">
        <v>46053</v>
      </c>
      <c r="B50" s="46" t="s">
        <v>72</v>
      </c>
      <c r="C50" s="46" t="s">
        <v>58</v>
      </c>
      <c r="D50" s="46" t="s">
        <v>58</v>
      </c>
      <c r="E50" s="46" t="s">
        <v>307</v>
      </c>
      <c r="F50" s="46" t="s">
        <v>308</v>
      </c>
      <c r="G50" s="46" t="s">
        <v>97</v>
      </c>
      <c r="H50" s="46" t="s">
        <v>1618</v>
      </c>
      <c r="I50" s="46" t="s">
        <v>1474</v>
      </c>
      <c r="J50" s="46" t="s">
        <v>422</v>
      </c>
      <c r="K50" s="46" t="s">
        <v>780</v>
      </c>
      <c r="L50" s="46" t="s">
        <v>444</v>
      </c>
      <c r="M50" s="46" t="s">
        <v>444</v>
      </c>
      <c r="N50" s="46" t="s">
        <v>444</v>
      </c>
      <c r="O50" s="46" t="s">
        <v>444</v>
      </c>
      <c r="P50" s="46" t="s">
        <v>444</v>
      </c>
      <c r="Q50" s="46" t="s">
        <v>444</v>
      </c>
    </row>
    <row r="51" spans="1:17" hidden="1" x14ac:dyDescent="0.35">
      <c r="A51" s="48">
        <v>46053</v>
      </c>
      <c r="B51" s="46" t="s">
        <v>72</v>
      </c>
      <c r="C51" s="46" t="s">
        <v>58</v>
      </c>
      <c r="D51" s="46" t="s">
        <v>58</v>
      </c>
      <c r="E51" s="46" t="s">
        <v>201</v>
      </c>
      <c r="F51" s="46" t="s">
        <v>202</v>
      </c>
      <c r="G51" s="46" t="s">
        <v>91</v>
      </c>
      <c r="H51" s="46" t="s">
        <v>1620</v>
      </c>
      <c r="I51" s="46" t="s">
        <v>673</v>
      </c>
      <c r="J51" s="46" t="s">
        <v>422</v>
      </c>
      <c r="K51" s="46" t="s">
        <v>780</v>
      </c>
      <c r="L51" s="46" t="s">
        <v>444</v>
      </c>
      <c r="M51" s="46" t="s">
        <v>444</v>
      </c>
      <c r="N51" s="46" t="s">
        <v>444</v>
      </c>
      <c r="O51" s="46" t="s">
        <v>444</v>
      </c>
      <c r="P51" s="46" t="s">
        <v>444</v>
      </c>
      <c r="Q51" s="46" t="s">
        <v>444</v>
      </c>
    </row>
    <row r="52" spans="1:17" hidden="1" x14ac:dyDescent="0.35">
      <c r="A52" s="48">
        <v>46053</v>
      </c>
      <c r="B52" s="46" t="s">
        <v>72</v>
      </c>
      <c r="C52" s="46" t="s">
        <v>58</v>
      </c>
      <c r="D52" s="46" t="s">
        <v>58</v>
      </c>
      <c r="E52" s="46" t="s">
        <v>269</v>
      </c>
      <c r="F52" s="46" t="s">
        <v>270</v>
      </c>
      <c r="G52" s="46" t="s">
        <v>100</v>
      </c>
      <c r="H52" s="46" t="s">
        <v>1500</v>
      </c>
      <c r="I52" s="46" t="s">
        <v>1630</v>
      </c>
      <c r="J52" s="46" t="s">
        <v>472</v>
      </c>
      <c r="K52" s="46" t="s">
        <v>511</v>
      </c>
      <c r="L52" s="46" t="s">
        <v>444</v>
      </c>
      <c r="M52" s="46" t="s">
        <v>444</v>
      </c>
      <c r="N52" s="46" t="s">
        <v>444</v>
      </c>
      <c r="O52" s="46" t="s">
        <v>444</v>
      </c>
      <c r="P52" s="46" t="s">
        <v>444</v>
      </c>
      <c r="Q52" s="46" t="s">
        <v>444</v>
      </c>
    </row>
    <row r="53" spans="1:17" hidden="1" x14ac:dyDescent="0.35">
      <c r="A53" s="48">
        <v>46053</v>
      </c>
      <c r="B53" s="46" t="s">
        <v>72</v>
      </c>
      <c r="C53" s="46" t="s">
        <v>58</v>
      </c>
      <c r="D53" s="46" t="s">
        <v>58</v>
      </c>
      <c r="E53" s="46" t="s">
        <v>129</v>
      </c>
      <c r="F53" s="46" t="s">
        <v>130</v>
      </c>
      <c r="G53" s="46" t="s">
        <v>112</v>
      </c>
      <c r="H53" s="46" t="s">
        <v>1617</v>
      </c>
      <c r="I53" s="46" t="s">
        <v>1631</v>
      </c>
      <c r="J53" s="46" t="s">
        <v>422</v>
      </c>
      <c r="K53" s="46" t="s">
        <v>511</v>
      </c>
      <c r="L53" s="46" t="s">
        <v>444</v>
      </c>
      <c r="M53" s="46" t="s">
        <v>444</v>
      </c>
      <c r="N53" s="46" t="s">
        <v>444</v>
      </c>
      <c r="O53" s="46" t="s">
        <v>444</v>
      </c>
      <c r="P53" s="46" t="s">
        <v>444</v>
      </c>
      <c r="Q53" s="46" t="s">
        <v>444</v>
      </c>
    </row>
    <row r="54" spans="1:17" hidden="1" x14ac:dyDescent="0.35">
      <c r="A54" s="48">
        <v>46053</v>
      </c>
      <c r="B54" s="46" t="s">
        <v>72</v>
      </c>
      <c r="C54" s="46" t="s">
        <v>58</v>
      </c>
      <c r="D54" s="46" t="s">
        <v>58</v>
      </c>
      <c r="E54" s="46" t="s">
        <v>289</v>
      </c>
      <c r="F54" s="46" t="s">
        <v>290</v>
      </c>
      <c r="G54" s="46" t="s">
        <v>112</v>
      </c>
      <c r="H54" s="46" t="s">
        <v>1421</v>
      </c>
      <c r="I54" s="46" t="s">
        <v>608</v>
      </c>
      <c r="J54" s="46" t="s">
        <v>422</v>
      </c>
      <c r="K54" s="46" t="s">
        <v>472</v>
      </c>
      <c r="L54" s="46" t="s">
        <v>444</v>
      </c>
      <c r="M54" s="46" t="s">
        <v>444</v>
      </c>
      <c r="N54" s="46" t="s">
        <v>444</v>
      </c>
      <c r="O54" s="46" t="s">
        <v>444</v>
      </c>
      <c r="P54" s="46" t="s">
        <v>444</v>
      </c>
      <c r="Q54" s="46" t="s">
        <v>444</v>
      </c>
    </row>
    <row r="55" spans="1:17" hidden="1" x14ac:dyDescent="0.35">
      <c r="A55" s="48">
        <v>46053</v>
      </c>
      <c r="B55" s="46" t="s">
        <v>72</v>
      </c>
      <c r="C55" s="46" t="s">
        <v>58</v>
      </c>
      <c r="D55" s="46" t="s">
        <v>58</v>
      </c>
      <c r="E55" s="46" t="s">
        <v>263</v>
      </c>
      <c r="F55" s="46" t="s">
        <v>264</v>
      </c>
      <c r="G55" s="46" t="s">
        <v>42</v>
      </c>
      <c r="H55" s="46" t="s">
        <v>1525</v>
      </c>
      <c r="I55" s="46" t="s">
        <v>1421</v>
      </c>
      <c r="J55" s="46" t="s">
        <v>444</v>
      </c>
      <c r="K55" s="46" t="s">
        <v>472</v>
      </c>
      <c r="L55" s="46" t="s">
        <v>444</v>
      </c>
      <c r="M55" s="46" t="s">
        <v>444</v>
      </c>
      <c r="N55" s="46" t="s">
        <v>444</v>
      </c>
      <c r="O55" s="46" t="s">
        <v>444</v>
      </c>
      <c r="P55" s="46" t="s">
        <v>444</v>
      </c>
      <c r="Q55" s="46" t="s">
        <v>444</v>
      </c>
    </row>
    <row r="56" spans="1:17" hidden="1" x14ac:dyDescent="0.35">
      <c r="A56" s="48">
        <v>46053</v>
      </c>
      <c r="B56" s="46" t="s">
        <v>72</v>
      </c>
      <c r="C56" s="46" t="s">
        <v>58</v>
      </c>
      <c r="D56" s="46" t="s">
        <v>58</v>
      </c>
      <c r="E56" s="46" t="s">
        <v>323</v>
      </c>
      <c r="F56" s="46" t="s">
        <v>324</v>
      </c>
      <c r="G56" s="46" t="s">
        <v>112</v>
      </c>
      <c r="H56" s="46" t="s">
        <v>710</v>
      </c>
      <c r="I56" s="46" t="s">
        <v>1010</v>
      </c>
      <c r="J56" s="46" t="s">
        <v>422</v>
      </c>
      <c r="K56" s="46" t="s">
        <v>472</v>
      </c>
      <c r="L56" s="46" t="s">
        <v>444</v>
      </c>
      <c r="M56" s="46" t="s">
        <v>444</v>
      </c>
      <c r="N56" s="46" t="s">
        <v>444</v>
      </c>
      <c r="O56" s="46" t="s">
        <v>444</v>
      </c>
      <c r="P56" s="46" t="s">
        <v>444</v>
      </c>
      <c r="Q56" s="46" t="s">
        <v>444</v>
      </c>
    </row>
    <row r="57" spans="1:17" hidden="1" x14ac:dyDescent="0.35">
      <c r="A57" s="48">
        <v>46053</v>
      </c>
      <c r="B57" s="46" t="s">
        <v>72</v>
      </c>
      <c r="C57" s="46" t="s">
        <v>58</v>
      </c>
      <c r="D57" s="46" t="s">
        <v>58</v>
      </c>
      <c r="E57" s="46" t="s">
        <v>117</v>
      </c>
      <c r="F57" s="46" t="s">
        <v>118</v>
      </c>
      <c r="G57" s="46" t="s">
        <v>100</v>
      </c>
      <c r="H57" s="46" t="s">
        <v>477</v>
      </c>
      <c r="I57" s="46" t="s">
        <v>606</v>
      </c>
      <c r="J57" s="46" t="s">
        <v>422</v>
      </c>
      <c r="K57" s="46" t="s">
        <v>472</v>
      </c>
      <c r="L57" s="46" t="s">
        <v>444</v>
      </c>
      <c r="M57" s="46" t="s">
        <v>444</v>
      </c>
      <c r="N57" s="46" t="s">
        <v>444</v>
      </c>
      <c r="O57" s="46" t="s">
        <v>444</v>
      </c>
      <c r="P57" s="46" t="s">
        <v>444</v>
      </c>
      <c r="Q57" s="46" t="s">
        <v>444</v>
      </c>
    </row>
    <row r="58" spans="1:17" hidden="1" x14ac:dyDescent="0.35">
      <c r="A58" s="48">
        <v>46053</v>
      </c>
      <c r="B58" s="46" t="s">
        <v>72</v>
      </c>
      <c r="C58" s="46" t="s">
        <v>58</v>
      </c>
      <c r="D58" s="46" t="s">
        <v>58</v>
      </c>
      <c r="E58" s="46" t="s">
        <v>163</v>
      </c>
      <c r="F58" s="46" t="s">
        <v>164</v>
      </c>
      <c r="G58" s="46" t="s">
        <v>112</v>
      </c>
      <c r="H58" s="46" t="s">
        <v>1616</v>
      </c>
      <c r="I58" s="46" t="s">
        <v>1478</v>
      </c>
      <c r="J58" s="46" t="s">
        <v>422</v>
      </c>
      <c r="K58" s="46" t="s">
        <v>472</v>
      </c>
      <c r="L58" s="46" t="s">
        <v>444</v>
      </c>
      <c r="M58" s="46" t="s">
        <v>444</v>
      </c>
      <c r="N58" s="46" t="s">
        <v>444</v>
      </c>
      <c r="O58" s="46" t="s">
        <v>444</v>
      </c>
      <c r="P58" s="46" t="s">
        <v>444</v>
      </c>
      <c r="Q58" s="46" t="s">
        <v>444</v>
      </c>
    </row>
    <row r="59" spans="1:17" hidden="1" x14ac:dyDescent="0.35">
      <c r="A59" s="48">
        <v>46053</v>
      </c>
      <c r="B59" s="46" t="s">
        <v>72</v>
      </c>
      <c r="C59" s="46" t="s">
        <v>58</v>
      </c>
      <c r="D59" s="46" t="s">
        <v>58</v>
      </c>
      <c r="E59" s="46" t="s">
        <v>197</v>
      </c>
      <c r="F59" s="46" t="s">
        <v>198</v>
      </c>
      <c r="G59" s="46" t="s">
        <v>112</v>
      </c>
      <c r="H59" s="46" t="s">
        <v>1616</v>
      </c>
      <c r="I59" s="46" t="s">
        <v>1628</v>
      </c>
      <c r="J59" s="46" t="s">
        <v>422</v>
      </c>
      <c r="K59" s="46" t="s">
        <v>538</v>
      </c>
      <c r="L59" s="46" t="s">
        <v>444</v>
      </c>
      <c r="M59" s="46" t="s">
        <v>444</v>
      </c>
      <c r="N59" s="46" t="s">
        <v>444</v>
      </c>
      <c r="O59" s="46" t="s">
        <v>444</v>
      </c>
      <c r="P59" s="46" t="s">
        <v>444</v>
      </c>
      <c r="Q59" s="46" t="s">
        <v>444</v>
      </c>
    </row>
    <row r="60" spans="1:17" hidden="1" x14ac:dyDescent="0.35">
      <c r="A60" s="48">
        <v>46053</v>
      </c>
      <c r="B60" s="46" t="s">
        <v>72</v>
      </c>
      <c r="C60" s="46" t="s">
        <v>58</v>
      </c>
      <c r="D60" s="46" t="s">
        <v>58</v>
      </c>
      <c r="E60" s="46" t="s">
        <v>237</v>
      </c>
      <c r="F60" s="46" t="s">
        <v>238</v>
      </c>
      <c r="G60" s="46" t="s">
        <v>42</v>
      </c>
      <c r="H60" s="46" t="s">
        <v>1632</v>
      </c>
      <c r="I60" s="46" t="s">
        <v>1620</v>
      </c>
      <c r="J60" s="46" t="s">
        <v>422</v>
      </c>
      <c r="K60" s="46" t="s">
        <v>538</v>
      </c>
      <c r="L60" s="46" t="s">
        <v>444</v>
      </c>
      <c r="M60" s="46" t="s">
        <v>444</v>
      </c>
      <c r="N60" s="46" t="s">
        <v>444</v>
      </c>
      <c r="O60" s="46" t="s">
        <v>444</v>
      </c>
      <c r="P60" s="46" t="s">
        <v>444</v>
      </c>
      <c r="Q60" s="46" t="s">
        <v>444</v>
      </c>
    </row>
    <row r="61" spans="1:17" hidden="1" x14ac:dyDescent="0.35">
      <c r="A61" s="48">
        <v>46053</v>
      </c>
      <c r="B61" s="46" t="s">
        <v>72</v>
      </c>
      <c r="C61" s="46" t="s">
        <v>58</v>
      </c>
      <c r="D61" s="46" t="s">
        <v>58</v>
      </c>
      <c r="E61" s="46" t="s">
        <v>275</v>
      </c>
      <c r="F61" s="46" t="s">
        <v>276</v>
      </c>
      <c r="G61" s="46" t="s">
        <v>112</v>
      </c>
      <c r="H61" s="46" t="s">
        <v>1633</v>
      </c>
      <c r="I61" s="46" t="s">
        <v>1111</v>
      </c>
      <c r="J61" s="46" t="s">
        <v>422</v>
      </c>
      <c r="K61" s="46" t="s">
        <v>538</v>
      </c>
      <c r="L61" s="46" t="s">
        <v>444</v>
      </c>
      <c r="M61" s="46" t="s">
        <v>444</v>
      </c>
      <c r="N61" s="46" t="s">
        <v>444</v>
      </c>
      <c r="O61" s="46" t="s">
        <v>444</v>
      </c>
      <c r="P61" s="46" t="s">
        <v>444</v>
      </c>
      <c r="Q61" s="46" t="s">
        <v>444</v>
      </c>
    </row>
    <row r="62" spans="1:17" hidden="1" x14ac:dyDescent="0.35">
      <c r="A62" s="48">
        <v>46053</v>
      </c>
      <c r="B62" s="46" t="s">
        <v>72</v>
      </c>
      <c r="C62" s="46" t="s">
        <v>58</v>
      </c>
      <c r="D62" s="46" t="s">
        <v>58</v>
      </c>
      <c r="E62" s="46" t="s">
        <v>89</v>
      </c>
      <c r="F62" s="46" t="s">
        <v>90</v>
      </c>
      <c r="G62" s="46" t="s">
        <v>91</v>
      </c>
      <c r="H62" s="46" t="s">
        <v>1623</v>
      </c>
      <c r="I62" s="46" t="s">
        <v>1421</v>
      </c>
      <c r="J62" s="46" t="s">
        <v>444</v>
      </c>
      <c r="K62" s="46" t="s">
        <v>465</v>
      </c>
      <c r="L62" s="46" t="s">
        <v>444</v>
      </c>
      <c r="M62" s="46" t="s">
        <v>444</v>
      </c>
      <c r="N62" s="46" t="s">
        <v>444</v>
      </c>
      <c r="O62" s="46" t="s">
        <v>444</v>
      </c>
      <c r="P62" s="46" t="s">
        <v>444</v>
      </c>
      <c r="Q62" s="46" t="s">
        <v>444</v>
      </c>
    </row>
    <row r="63" spans="1:17" hidden="1" x14ac:dyDescent="0.35">
      <c r="A63" s="48">
        <v>46053</v>
      </c>
      <c r="B63" s="46" t="s">
        <v>72</v>
      </c>
      <c r="C63" s="46" t="s">
        <v>58</v>
      </c>
      <c r="D63" s="46" t="s">
        <v>58</v>
      </c>
      <c r="E63" s="46" t="s">
        <v>127</v>
      </c>
      <c r="F63" s="46" t="s">
        <v>128</v>
      </c>
      <c r="G63" s="46" t="s">
        <v>91</v>
      </c>
      <c r="H63" s="46" t="s">
        <v>775</v>
      </c>
      <c r="I63" s="46" t="s">
        <v>1438</v>
      </c>
      <c r="J63" s="46" t="s">
        <v>422</v>
      </c>
      <c r="K63" s="46" t="s">
        <v>465</v>
      </c>
      <c r="L63" s="46" t="s">
        <v>444</v>
      </c>
      <c r="M63" s="46" t="s">
        <v>444</v>
      </c>
      <c r="N63" s="46" t="s">
        <v>444</v>
      </c>
      <c r="O63" s="46" t="s">
        <v>444</v>
      </c>
      <c r="P63" s="46" t="s">
        <v>444</v>
      </c>
      <c r="Q63" s="46" t="s">
        <v>444</v>
      </c>
    </row>
    <row r="64" spans="1:17" hidden="1" x14ac:dyDescent="0.35">
      <c r="A64" s="48">
        <v>46053</v>
      </c>
      <c r="B64" s="46" t="s">
        <v>72</v>
      </c>
      <c r="C64" s="46" t="s">
        <v>58</v>
      </c>
      <c r="D64" s="46" t="s">
        <v>58</v>
      </c>
      <c r="E64" s="46" t="s">
        <v>305</v>
      </c>
      <c r="F64" s="46" t="s">
        <v>306</v>
      </c>
      <c r="G64" s="46" t="s">
        <v>48</v>
      </c>
      <c r="H64" s="46" t="s">
        <v>1618</v>
      </c>
      <c r="I64" s="46" t="s">
        <v>1625</v>
      </c>
      <c r="J64" s="46" t="s">
        <v>422</v>
      </c>
      <c r="K64" s="46" t="s">
        <v>465</v>
      </c>
      <c r="L64" s="46" t="s">
        <v>444</v>
      </c>
      <c r="M64" s="46" t="s">
        <v>444</v>
      </c>
      <c r="N64" s="46" t="s">
        <v>444</v>
      </c>
      <c r="O64" s="46" t="s">
        <v>444</v>
      </c>
      <c r="P64" s="46" t="s">
        <v>444</v>
      </c>
      <c r="Q64" s="46" t="s">
        <v>444</v>
      </c>
    </row>
    <row r="65" spans="1:17" hidden="1" x14ac:dyDescent="0.35">
      <c r="A65" s="48">
        <v>46053</v>
      </c>
      <c r="B65" s="46" t="s">
        <v>72</v>
      </c>
      <c r="C65" s="46" t="s">
        <v>58</v>
      </c>
      <c r="D65" s="46" t="s">
        <v>58</v>
      </c>
      <c r="E65" s="46" t="s">
        <v>119</v>
      </c>
      <c r="F65" s="46" t="s">
        <v>120</v>
      </c>
      <c r="G65" s="46" t="s">
        <v>91</v>
      </c>
      <c r="H65" s="46" t="s">
        <v>1049</v>
      </c>
      <c r="I65" s="46" t="s">
        <v>684</v>
      </c>
      <c r="J65" s="46" t="s">
        <v>422</v>
      </c>
      <c r="K65" s="46" t="s">
        <v>540</v>
      </c>
      <c r="L65" s="46" t="s">
        <v>444</v>
      </c>
      <c r="M65" s="46" t="s">
        <v>444</v>
      </c>
      <c r="N65" s="46" t="s">
        <v>444</v>
      </c>
      <c r="O65" s="46" t="s">
        <v>444</v>
      </c>
      <c r="P65" s="46" t="s">
        <v>444</v>
      </c>
      <c r="Q65" s="46" t="s">
        <v>444</v>
      </c>
    </row>
    <row r="66" spans="1:17" hidden="1" x14ac:dyDescent="0.35">
      <c r="A66" s="48">
        <v>46053</v>
      </c>
      <c r="B66" s="46" t="s">
        <v>72</v>
      </c>
      <c r="C66" s="46" t="s">
        <v>58</v>
      </c>
      <c r="D66" s="46" t="s">
        <v>58</v>
      </c>
      <c r="E66" s="46" t="s">
        <v>95</v>
      </c>
      <c r="F66" s="46" t="s">
        <v>96</v>
      </c>
      <c r="G66" s="46" t="s">
        <v>97</v>
      </c>
      <c r="H66" s="46" t="s">
        <v>466</v>
      </c>
      <c r="I66" s="46" t="s">
        <v>995</v>
      </c>
      <c r="J66" s="46" t="s">
        <v>422</v>
      </c>
      <c r="K66" s="46" t="s">
        <v>540</v>
      </c>
      <c r="L66" s="46" t="s">
        <v>444</v>
      </c>
      <c r="M66" s="46" t="s">
        <v>444</v>
      </c>
      <c r="N66" s="46" t="s">
        <v>444</v>
      </c>
      <c r="O66" s="46" t="s">
        <v>444</v>
      </c>
      <c r="P66" s="46" t="s">
        <v>444</v>
      </c>
      <c r="Q66" s="46" t="s">
        <v>444</v>
      </c>
    </row>
    <row r="67" spans="1:17" hidden="1" x14ac:dyDescent="0.35">
      <c r="A67" s="48">
        <v>46053</v>
      </c>
      <c r="B67" s="46" t="s">
        <v>72</v>
      </c>
      <c r="C67" s="46" t="s">
        <v>58</v>
      </c>
      <c r="D67" s="46" t="s">
        <v>58</v>
      </c>
      <c r="E67" s="46" t="s">
        <v>223</v>
      </c>
      <c r="F67" s="46" t="s">
        <v>224</v>
      </c>
      <c r="G67" s="46" t="s">
        <v>48</v>
      </c>
      <c r="H67" s="46" t="s">
        <v>1634</v>
      </c>
      <c r="I67" s="46" t="s">
        <v>1632</v>
      </c>
      <c r="J67" s="46" t="s">
        <v>422</v>
      </c>
      <c r="K67" s="46" t="s">
        <v>473</v>
      </c>
      <c r="L67" s="46" t="s">
        <v>444</v>
      </c>
      <c r="M67" s="46" t="s">
        <v>444</v>
      </c>
      <c r="N67" s="46" t="s">
        <v>444</v>
      </c>
      <c r="O67" s="46" t="s">
        <v>444</v>
      </c>
      <c r="P67" s="46" t="s">
        <v>444</v>
      </c>
      <c r="Q67" s="46" t="s">
        <v>444</v>
      </c>
    </row>
    <row r="68" spans="1:17" hidden="1" x14ac:dyDescent="0.35">
      <c r="A68" s="48">
        <v>46053</v>
      </c>
      <c r="B68" s="46" t="s">
        <v>72</v>
      </c>
      <c r="C68" s="46" t="s">
        <v>58</v>
      </c>
      <c r="D68" s="46" t="s">
        <v>58</v>
      </c>
      <c r="E68" s="46" t="s">
        <v>247</v>
      </c>
      <c r="F68" s="46" t="s">
        <v>248</v>
      </c>
      <c r="G68" s="46" t="s">
        <v>94</v>
      </c>
      <c r="H68" s="46" t="s">
        <v>1635</v>
      </c>
      <c r="I68" s="46" t="s">
        <v>1636</v>
      </c>
      <c r="J68" s="46" t="s">
        <v>422</v>
      </c>
      <c r="K68" s="46" t="s">
        <v>537</v>
      </c>
      <c r="L68" s="46" t="s">
        <v>444</v>
      </c>
      <c r="M68" s="46" t="s">
        <v>444</v>
      </c>
      <c r="N68" s="46" t="s">
        <v>444</v>
      </c>
      <c r="O68" s="46" t="s">
        <v>444</v>
      </c>
      <c r="P68" s="46" t="s">
        <v>444</v>
      </c>
      <c r="Q68" s="46" t="s">
        <v>444</v>
      </c>
    </row>
    <row r="69" spans="1:17" hidden="1" x14ac:dyDescent="0.35">
      <c r="A69" s="48">
        <v>46053</v>
      </c>
      <c r="B69" s="46" t="s">
        <v>72</v>
      </c>
      <c r="C69" s="46" t="s">
        <v>58</v>
      </c>
      <c r="D69" s="46" t="s">
        <v>58</v>
      </c>
      <c r="E69" s="46" t="s">
        <v>141</v>
      </c>
      <c r="F69" s="46" t="s">
        <v>142</v>
      </c>
      <c r="G69" s="46" t="s">
        <v>143</v>
      </c>
      <c r="H69" s="46" t="s">
        <v>1637</v>
      </c>
      <c r="I69" s="46" t="s">
        <v>474</v>
      </c>
      <c r="J69" s="46" t="s">
        <v>444</v>
      </c>
      <c r="K69" s="46" t="s">
        <v>537</v>
      </c>
      <c r="L69" s="46" t="s">
        <v>444</v>
      </c>
      <c r="M69" s="46" t="s">
        <v>444</v>
      </c>
      <c r="N69" s="46" t="s">
        <v>444</v>
      </c>
      <c r="O69" s="46" t="s">
        <v>444</v>
      </c>
      <c r="P69" s="46" t="s">
        <v>444</v>
      </c>
      <c r="Q69" s="46" t="s">
        <v>444</v>
      </c>
    </row>
    <row r="70" spans="1:17" hidden="1" x14ac:dyDescent="0.35">
      <c r="A70" s="48">
        <v>46053</v>
      </c>
      <c r="B70" s="46" t="s">
        <v>72</v>
      </c>
      <c r="C70" s="46" t="s">
        <v>58</v>
      </c>
      <c r="D70" s="46" t="s">
        <v>58</v>
      </c>
      <c r="E70" s="46" t="s">
        <v>229</v>
      </c>
      <c r="F70" s="46" t="s">
        <v>230</v>
      </c>
      <c r="G70" s="46" t="s">
        <v>91</v>
      </c>
      <c r="H70" s="46" t="s">
        <v>1625</v>
      </c>
      <c r="I70" s="46" t="s">
        <v>1062</v>
      </c>
      <c r="J70" s="46" t="s">
        <v>422</v>
      </c>
      <c r="K70" s="46" t="s">
        <v>468</v>
      </c>
      <c r="L70" s="46" t="s">
        <v>444</v>
      </c>
      <c r="M70" s="46" t="s">
        <v>444</v>
      </c>
      <c r="N70" s="46" t="s">
        <v>444</v>
      </c>
      <c r="O70" s="46" t="s">
        <v>444</v>
      </c>
      <c r="P70" s="46" t="s">
        <v>444</v>
      </c>
      <c r="Q70" s="46" t="s">
        <v>444</v>
      </c>
    </row>
    <row r="71" spans="1:17" hidden="1" x14ac:dyDescent="0.35">
      <c r="A71" s="48">
        <v>46053</v>
      </c>
      <c r="B71" s="46" t="s">
        <v>72</v>
      </c>
      <c r="C71" s="46" t="s">
        <v>58</v>
      </c>
      <c r="D71" s="46" t="s">
        <v>58</v>
      </c>
      <c r="E71" s="46" t="s">
        <v>287</v>
      </c>
      <c r="F71" s="46" t="s">
        <v>288</v>
      </c>
      <c r="G71" s="46" t="s">
        <v>109</v>
      </c>
      <c r="H71" s="46" t="s">
        <v>1627</v>
      </c>
      <c r="I71" s="46" t="s">
        <v>1622</v>
      </c>
      <c r="J71" s="46" t="s">
        <v>422</v>
      </c>
      <c r="K71" s="46" t="s">
        <v>468</v>
      </c>
      <c r="L71" s="46" t="s">
        <v>444</v>
      </c>
      <c r="M71" s="46" t="s">
        <v>444</v>
      </c>
      <c r="N71" s="46" t="s">
        <v>444</v>
      </c>
      <c r="O71" s="46" t="s">
        <v>444</v>
      </c>
      <c r="P71" s="46" t="s">
        <v>444</v>
      </c>
      <c r="Q71" s="46" t="s">
        <v>444</v>
      </c>
    </row>
    <row r="72" spans="1:17" hidden="1" x14ac:dyDescent="0.35">
      <c r="A72" s="48">
        <v>46053</v>
      </c>
      <c r="B72" s="46" t="s">
        <v>72</v>
      </c>
      <c r="C72" s="46" t="s">
        <v>58</v>
      </c>
      <c r="D72" s="46" t="s">
        <v>58</v>
      </c>
      <c r="E72" s="46" t="s">
        <v>265</v>
      </c>
      <c r="F72" s="46" t="s">
        <v>266</v>
      </c>
      <c r="G72" s="46" t="s">
        <v>97</v>
      </c>
      <c r="H72" s="46" t="s">
        <v>1638</v>
      </c>
      <c r="I72" s="46" t="s">
        <v>1011</v>
      </c>
      <c r="J72" s="46" t="s">
        <v>507</v>
      </c>
      <c r="K72" s="46" t="s">
        <v>581</v>
      </c>
      <c r="L72" s="46" t="s">
        <v>444</v>
      </c>
      <c r="M72" s="46" t="s">
        <v>444</v>
      </c>
      <c r="N72" s="46" t="s">
        <v>444</v>
      </c>
      <c r="O72" s="46" t="s">
        <v>444</v>
      </c>
      <c r="P72" s="46" t="s">
        <v>444</v>
      </c>
      <c r="Q72" s="46" t="s">
        <v>444</v>
      </c>
    </row>
    <row r="73" spans="1:17" hidden="1" x14ac:dyDescent="0.35">
      <c r="A73" s="48">
        <v>46053</v>
      </c>
      <c r="B73" s="46" t="s">
        <v>72</v>
      </c>
      <c r="C73" s="46" t="s">
        <v>58</v>
      </c>
      <c r="D73" s="46" t="s">
        <v>58</v>
      </c>
      <c r="E73" s="46" t="s">
        <v>166</v>
      </c>
      <c r="F73" s="46" t="s">
        <v>167</v>
      </c>
      <c r="G73" s="46" t="s">
        <v>97</v>
      </c>
      <c r="H73" s="46" t="s">
        <v>1639</v>
      </c>
      <c r="I73" s="46" t="s">
        <v>1634</v>
      </c>
      <c r="J73" s="46" t="s">
        <v>508</v>
      </c>
      <c r="K73" s="46" t="s">
        <v>581</v>
      </c>
      <c r="L73" s="46" t="s">
        <v>444</v>
      </c>
      <c r="M73" s="46" t="s">
        <v>444</v>
      </c>
      <c r="N73" s="46" t="s">
        <v>444</v>
      </c>
      <c r="O73" s="46" t="s">
        <v>444</v>
      </c>
      <c r="P73" s="46" t="s">
        <v>444</v>
      </c>
      <c r="Q73" s="46" t="s">
        <v>444</v>
      </c>
    </row>
    <row r="74" spans="1:17" hidden="1" x14ac:dyDescent="0.35">
      <c r="A74" s="48">
        <v>46053</v>
      </c>
      <c r="B74" s="46" t="s">
        <v>72</v>
      </c>
      <c r="C74" s="46" t="s">
        <v>58</v>
      </c>
      <c r="D74" s="46" t="s">
        <v>58</v>
      </c>
      <c r="E74" s="46" t="s">
        <v>123</v>
      </c>
      <c r="F74" s="46" t="s">
        <v>124</v>
      </c>
      <c r="G74" s="46" t="s">
        <v>100</v>
      </c>
      <c r="H74" s="46" t="s">
        <v>1640</v>
      </c>
      <c r="I74" s="46" t="s">
        <v>1641</v>
      </c>
      <c r="J74" s="46" t="s">
        <v>472</v>
      </c>
      <c r="K74" s="46" t="s">
        <v>810</v>
      </c>
      <c r="L74" s="46" t="s">
        <v>444</v>
      </c>
      <c r="M74" s="46" t="s">
        <v>444</v>
      </c>
      <c r="N74" s="46" t="s">
        <v>444</v>
      </c>
      <c r="O74" s="46" t="s">
        <v>444</v>
      </c>
      <c r="P74" s="46" t="s">
        <v>444</v>
      </c>
      <c r="Q74" s="46" t="s">
        <v>444</v>
      </c>
    </row>
    <row r="75" spans="1:17" hidden="1" x14ac:dyDescent="0.35">
      <c r="A75" s="48">
        <v>46053</v>
      </c>
      <c r="B75" s="46" t="s">
        <v>72</v>
      </c>
      <c r="C75" s="46" t="s">
        <v>58</v>
      </c>
      <c r="D75" s="46" t="s">
        <v>58</v>
      </c>
      <c r="E75" s="46" t="s">
        <v>327</v>
      </c>
      <c r="F75" s="46" t="s">
        <v>328</v>
      </c>
      <c r="G75" s="46" t="s">
        <v>100</v>
      </c>
      <c r="H75" s="46" t="s">
        <v>1642</v>
      </c>
      <c r="I75" s="46" t="s">
        <v>1643</v>
      </c>
      <c r="J75" s="46" t="s">
        <v>511</v>
      </c>
      <c r="K75" s="46" t="s">
        <v>507</v>
      </c>
      <c r="L75" s="46" t="s">
        <v>444</v>
      </c>
      <c r="M75" s="46" t="s">
        <v>444</v>
      </c>
      <c r="N75" s="46" t="s">
        <v>444</v>
      </c>
      <c r="O75" s="46" t="s">
        <v>444</v>
      </c>
      <c r="P75" s="46" t="s">
        <v>444</v>
      </c>
      <c r="Q75" s="46" t="s">
        <v>444</v>
      </c>
    </row>
    <row r="76" spans="1:17" hidden="1" x14ac:dyDescent="0.35">
      <c r="A76" s="48">
        <v>46053</v>
      </c>
      <c r="B76" s="46" t="s">
        <v>72</v>
      </c>
      <c r="C76" s="46" t="s">
        <v>58</v>
      </c>
      <c r="D76" s="46" t="s">
        <v>58</v>
      </c>
      <c r="E76" s="46" t="s">
        <v>273</v>
      </c>
      <c r="F76" s="46" t="s">
        <v>274</v>
      </c>
      <c r="G76" s="46" t="s">
        <v>109</v>
      </c>
      <c r="H76" s="46" t="s">
        <v>1639</v>
      </c>
      <c r="I76" s="46" t="s">
        <v>1430</v>
      </c>
      <c r="J76" s="46" t="s">
        <v>422</v>
      </c>
      <c r="K76" s="46" t="s">
        <v>580</v>
      </c>
      <c r="L76" s="46" t="s">
        <v>444</v>
      </c>
      <c r="M76" s="46" t="s">
        <v>444</v>
      </c>
      <c r="N76" s="46" t="s">
        <v>444</v>
      </c>
      <c r="O76" s="46" t="s">
        <v>444</v>
      </c>
      <c r="P76" s="46" t="s">
        <v>444</v>
      </c>
      <c r="Q76" s="46" t="s">
        <v>444</v>
      </c>
    </row>
    <row r="77" spans="1:17" hidden="1" x14ac:dyDescent="0.35">
      <c r="A77" s="48">
        <v>46053</v>
      </c>
      <c r="B77" s="46" t="s">
        <v>72</v>
      </c>
      <c r="C77" s="46" t="s">
        <v>58</v>
      </c>
      <c r="D77" s="46" t="s">
        <v>58</v>
      </c>
      <c r="E77" s="46" t="s">
        <v>257</v>
      </c>
      <c r="F77" s="46" t="s">
        <v>258</v>
      </c>
      <c r="G77" s="46" t="s">
        <v>109</v>
      </c>
      <c r="H77" s="46" t="s">
        <v>1640</v>
      </c>
      <c r="I77" s="46" t="s">
        <v>1644</v>
      </c>
      <c r="J77" s="46" t="s">
        <v>422</v>
      </c>
      <c r="K77" s="46" t="s">
        <v>1055</v>
      </c>
      <c r="L77" s="46" t="s">
        <v>444</v>
      </c>
      <c r="M77" s="46" t="s">
        <v>444</v>
      </c>
      <c r="N77" s="46" t="s">
        <v>444</v>
      </c>
      <c r="O77" s="46" t="s">
        <v>444</v>
      </c>
      <c r="P77" s="46" t="s">
        <v>444</v>
      </c>
      <c r="Q77" s="46" t="s">
        <v>444</v>
      </c>
    </row>
    <row r="78" spans="1:17" hidden="1" x14ac:dyDescent="0.35">
      <c r="A78" s="48">
        <v>46053</v>
      </c>
      <c r="B78" s="46" t="s">
        <v>72</v>
      </c>
      <c r="C78" s="46" t="s">
        <v>58</v>
      </c>
      <c r="D78" s="46" t="s">
        <v>58</v>
      </c>
      <c r="E78" s="46" t="s">
        <v>176</v>
      </c>
      <c r="F78" s="46" t="s">
        <v>177</v>
      </c>
      <c r="G78" s="46" t="s">
        <v>109</v>
      </c>
      <c r="H78" s="46" t="s">
        <v>518</v>
      </c>
      <c r="I78" s="46" t="s">
        <v>798</v>
      </c>
      <c r="J78" s="46" t="s">
        <v>511</v>
      </c>
      <c r="K78" s="46" t="s">
        <v>1477</v>
      </c>
      <c r="L78" s="46" t="s">
        <v>444</v>
      </c>
      <c r="M78" s="46" t="s">
        <v>444</v>
      </c>
      <c r="N78" s="46" t="s">
        <v>444</v>
      </c>
      <c r="O78" s="46" t="s">
        <v>444</v>
      </c>
      <c r="P78" s="46" t="s">
        <v>444</v>
      </c>
      <c r="Q78" s="46" t="s">
        <v>444</v>
      </c>
    </row>
    <row r="79" spans="1:17" hidden="1" x14ac:dyDescent="0.35">
      <c r="A79" s="48">
        <v>46053</v>
      </c>
      <c r="B79" s="46" t="s">
        <v>72</v>
      </c>
      <c r="C79" s="46" t="s">
        <v>58</v>
      </c>
      <c r="D79" s="46" t="s">
        <v>58</v>
      </c>
      <c r="E79" s="46" t="s">
        <v>139</v>
      </c>
      <c r="F79" s="46" t="s">
        <v>140</v>
      </c>
      <c r="G79" s="46" t="s">
        <v>42</v>
      </c>
      <c r="H79" s="46" t="s">
        <v>474</v>
      </c>
      <c r="I79" s="46" t="s">
        <v>1645</v>
      </c>
      <c r="J79" s="46" t="s">
        <v>508</v>
      </c>
      <c r="K79" s="46" t="s">
        <v>579</v>
      </c>
      <c r="L79" s="46" t="s">
        <v>444</v>
      </c>
      <c r="M79" s="46" t="s">
        <v>444</v>
      </c>
      <c r="N79" s="46" t="s">
        <v>444</v>
      </c>
      <c r="O79" s="46" t="s">
        <v>444</v>
      </c>
      <c r="P79" s="46" t="s">
        <v>444</v>
      </c>
      <c r="Q79" s="46" t="s">
        <v>444</v>
      </c>
    </row>
    <row r="80" spans="1:17" hidden="1" x14ac:dyDescent="0.35">
      <c r="A80" s="48">
        <v>46053</v>
      </c>
      <c r="B80" s="46" t="s">
        <v>72</v>
      </c>
      <c r="C80" s="46" t="s">
        <v>58</v>
      </c>
      <c r="D80" s="46" t="s">
        <v>58</v>
      </c>
      <c r="E80" s="46" t="s">
        <v>181</v>
      </c>
      <c r="F80" s="46" t="s">
        <v>182</v>
      </c>
      <c r="G80" s="46" t="s">
        <v>112</v>
      </c>
      <c r="H80" s="46" t="s">
        <v>1646</v>
      </c>
      <c r="I80" s="46" t="s">
        <v>1647</v>
      </c>
      <c r="J80" s="46" t="s">
        <v>511</v>
      </c>
      <c r="K80" s="46" t="s">
        <v>506</v>
      </c>
      <c r="L80" s="46" t="s">
        <v>444</v>
      </c>
      <c r="M80" s="46" t="s">
        <v>444</v>
      </c>
      <c r="N80" s="46" t="s">
        <v>444</v>
      </c>
      <c r="O80" s="46" t="s">
        <v>444</v>
      </c>
      <c r="P80" s="46" t="s">
        <v>444</v>
      </c>
      <c r="Q80" s="46" t="s">
        <v>444</v>
      </c>
    </row>
    <row r="81" spans="1:17" hidden="1" x14ac:dyDescent="0.35">
      <c r="A81" s="48">
        <v>46053</v>
      </c>
      <c r="B81" s="46" t="s">
        <v>72</v>
      </c>
      <c r="C81" s="46" t="s">
        <v>58</v>
      </c>
      <c r="D81" s="46" t="s">
        <v>58</v>
      </c>
      <c r="E81" s="46" t="s">
        <v>227</v>
      </c>
      <c r="F81" s="46" t="s">
        <v>228</v>
      </c>
      <c r="G81" s="46" t="s">
        <v>148</v>
      </c>
      <c r="H81" s="46" t="s">
        <v>1648</v>
      </c>
      <c r="I81" s="46" t="s">
        <v>1649</v>
      </c>
      <c r="J81" s="46" t="s">
        <v>507</v>
      </c>
      <c r="K81" s="46" t="s">
        <v>776</v>
      </c>
      <c r="L81" s="46" t="s">
        <v>444</v>
      </c>
      <c r="M81" s="46" t="s">
        <v>444</v>
      </c>
      <c r="N81" s="46" t="s">
        <v>444</v>
      </c>
      <c r="O81" s="46" t="s">
        <v>444</v>
      </c>
      <c r="P81" s="46" t="s">
        <v>444</v>
      </c>
      <c r="Q81" s="46" t="s">
        <v>444</v>
      </c>
    </row>
    <row r="82" spans="1:17" hidden="1" x14ac:dyDescent="0.35">
      <c r="A82" s="48">
        <v>46053</v>
      </c>
      <c r="B82" s="46" t="s">
        <v>72</v>
      </c>
      <c r="C82" s="46" t="s">
        <v>58</v>
      </c>
      <c r="D82" s="46" t="s">
        <v>58</v>
      </c>
      <c r="E82" s="46" t="s">
        <v>281</v>
      </c>
      <c r="F82" s="46" t="s">
        <v>282</v>
      </c>
      <c r="G82" s="46" t="s">
        <v>112</v>
      </c>
      <c r="H82" s="46" t="s">
        <v>1650</v>
      </c>
      <c r="I82" s="46" t="s">
        <v>1651</v>
      </c>
      <c r="J82" s="46" t="s">
        <v>537</v>
      </c>
      <c r="K82" s="46" t="s">
        <v>669</v>
      </c>
      <c r="L82" s="46" t="s">
        <v>444</v>
      </c>
      <c r="M82" s="46" t="s">
        <v>444</v>
      </c>
      <c r="N82" s="46" t="s">
        <v>444</v>
      </c>
      <c r="O82" s="46" t="s">
        <v>444</v>
      </c>
      <c r="P82" s="46" t="s">
        <v>444</v>
      </c>
      <c r="Q82" s="46" t="s">
        <v>444</v>
      </c>
    </row>
    <row r="83" spans="1:17" hidden="1" x14ac:dyDescent="0.35">
      <c r="A83" s="48">
        <v>46053</v>
      </c>
      <c r="B83" s="46" t="s">
        <v>72</v>
      </c>
      <c r="C83" s="46" t="s">
        <v>58</v>
      </c>
      <c r="D83" s="46" t="s">
        <v>58</v>
      </c>
      <c r="E83" s="46" t="s">
        <v>172</v>
      </c>
      <c r="F83" s="46" t="s">
        <v>173</v>
      </c>
      <c r="G83" s="46" t="s">
        <v>42</v>
      </c>
      <c r="H83" s="46" t="s">
        <v>1652</v>
      </c>
      <c r="I83" s="46" t="s">
        <v>1653</v>
      </c>
      <c r="J83" s="46" t="s">
        <v>1424</v>
      </c>
      <c r="K83" s="46" t="s">
        <v>487</v>
      </c>
      <c r="L83" s="46" t="s">
        <v>422</v>
      </c>
      <c r="M83" s="46" t="s">
        <v>444</v>
      </c>
      <c r="N83" s="46" t="s">
        <v>444</v>
      </c>
      <c r="O83" s="46" t="s">
        <v>444</v>
      </c>
      <c r="P83" s="46" t="s">
        <v>444</v>
      </c>
      <c r="Q83" s="46" t="s">
        <v>444</v>
      </c>
    </row>
    <row r="84" spans="1:17" hidden="1" x14ac:dyDescent="0.35">
      <c r="A84" s="48">
        <v>46053</v>
      </c>
      <c r="B84" s="46" t="s">
        <v>72</v>
      </c>
      <c r="C84" s="46" t="s">
        <v>58</v>
      </c>
      <c r="D84" s="46" t="s">
        <v>58</v>
      </c>
      <c r="E84" s="46" t="s">
        <v>92</v>
      </c>
      <c r="F84" s="46" t="s">
        <v>93</v>
      </c>
      <c r="G84" s="46" t="s">
        <v>94</v>
      </c>
      <c r="H84" s="46" t="s">
        <v>803</v>
      </c>
      <c r="I84" s="46" t="s">
        <v>1654</v>
      </c>
      <c r="J84" s="46" t="s">
        <v>605</v>
      </c>
      <c r="K84" s="46" t="s">
        <v>536</v>
      </c>
      <c r="L84" s="46" t="s">
        <v>422</v>
      </c>
      <c r="M84" s="46" t="s">
        <v>444</v>
      </c>
      <c r="N84" s="46" t="s">
        <v>444</v>
      </c>
      <c r="O84" s="46" t="s">
        <v>444</v>
      </c>
      <c r="P84" s="46" t="s">
        <v>444</v>
      </c>
      <c r="Q84" s="46" t="s">
        <v>444</v>
      </c>
    </row>
    <row r="85" spans="1:17" hidden="1" x14ac:dyDescent="0.35">
      <c r="A85" s="48">
        <v>46053</v>
      </c>
      <c r="B85" s="46" t="s">
        <v>72</v>
      </c>
      <c r="C85" s="46" t="s">
        <v>58</v>
      </c>
      <c r="D85" s="46" t="s">
        <v>58</v>
      </c>
      <c r="E85" s="46" t="s">
        <v>231</v>
      </c>
      <c r="F85" s="46" t="s">
        <v>232</v>
      </c>
      <c r="G85" s="46" t="s">
        <v>100</v>
      </c>
      <c r="H85" s="46" t="s">
        <v>734</v>
      </c>
      <c r="I85" s="46" t="s">
        <v>1655</v>
      </c>
      <c r="J85" s="46" t="s">
        <v>468</v>
      </c>
      <c r="K85" s="46" t="s">
        <v>1054</v>
      </c>
      <c r="L85" s="46" t="s">
        <v>422</v>
      </c>
      <c r="M85" s="46" t="s">
        <v>444</v>
      </c>
      <c r="N85" s="46" t="s">
        <v>444</v>
      </c>
      <c r="O85" s="46" t="s">
        <v>444</v>
      </c>
      <c r="P85" s="46" t="s">
        <v>444</v>
      </c>
      <c r="Q85" s="46" t="s">
        <v>444</v>
      </c>
    </row>
    <row r="86" spans="1:17" hidden="1" x14ac:dyDescent="0.35">
      <c r="A86" s="48">
        <v>46053</v>
      </c>
      <c r="B86" s="46" t="s">
        <v>72</v>
      </c>
      <c r="C86" s="46" t="s">
        <v>58</v>
      </c>
      <c r="D86" s="46" t="s">
        <v>58</v>
      </c>
      <c r="E86" s="46" t="s">
        <v>113</v>
      </c>
      <c r="F86" s="46" t="s">
        <v>114</v>
      </c>
      <c r="G86" s="46" t="s">
        <v>97</v>
      </c>
      <c r="H86" s="46" t="s">
        <v>1651</v>
      </c>
      <c r="I86" s="46" t="s">
        <v>1426</v>
      </c>
      <c r="J86" s="46" t="s">
        <v>508</v>
      </c>
      <c r="K86" s="46" t="s">
        <v>1054</v>
      </c>
      <c r="L86" s="46" t="s">
        <v>422</v>
      </c>
      <c r="M86" s="46" t="s">
        <v>444</v>
      </c>
      <c r="N86" s="46" t="s">
        <v>444</v>
      </c>
      <c r="O86" s="46" t="s">
        <v>444</v>
      </c>
      <c r="P86" s="46" t="s">
        <v>444</v>
      </c>
      <c r="Q86" s="46" t="s">
        <v>444</v>
      </c>
    </row>
    <row r="87" spans="1:17" hidden="1" x14ac:dyDescent="0.35">
      <c r="A87" s="48">
        <v>46053</v>
      </c>
      <c r="B87" s="46" t="s">
        <v>72</v>
      </c>
      <c r="C87" s="46" t="s">
        <v>58</v>
      </c>
      <c r="D87" s="46" t="s">
        <v>58</v>
      </c>
      <c r="E87" s="46" t="s">
        <v>107</v>
      </c>
      <c r="F87" s="46" t="s">
        <v>108</v>
      </c>
      <c r="G87" s="46" t="s">
        <v>109</v>
      </c>
      <c r="H87" s="46" t="s">
        <v>1656</v>
      </c>
      <c r="I87" s="46" t="s">
        <v>1657</v>
      </c>
      <c r="J87" s="46" t="s">
        <v>508</v>
      </c>
      <c r="K87" s="46" t="s">
        <v>506</v>
      </c>
      <c r="L87" s="46" t="s">
        <v>422</v>
      </c>
      <c r="M87" s="46" t="s">
        <v>444</v>
      </c>
      <c r="N87" s="46" t="s">
        <v>444</v>
      </c>
      <c r="O87" s="46" t="s">
        <v>444</v>
      </c>
      <c r="P87" s="46" t="s">
        <v>444</v>
      </c>
      <c r="Q87" s="46" t="s">
        <v>444</v>
      </c>
    </row>
    <row r="88" spans="1:17" hidden="1" x14ac:dyDescent="0.35">
      <c r="A88" s="48">
        <v>46053</v>
      </c>
      <c r="B88" s="46" t="s">
        <v>72</v>
      </c>
      <c r="C88" s="46" t="s">
        <v>58</v>
      </c>
      <c r="D88" s="46" t="s">
        <v>58</v>
      </c>
      <c r="E88" s="46" t="s">
        <v>267</v>
      </c>
      <c r="F88" s="46" t="s">
        <v>268</v>
      </c>
      <c r="G88" s="46" t="s">
        <v>109</v>
      </c>
      <c r="H88" s="46" t="s">
        <v>1658</v>
      </c>
      <c r="I88" s="46" t="s">
        <v>1659</v>
      </c>
      <c r="J88" s="46" t="s">
        <v>508</v>
      </c>
      <c r="K88" s="46" t="s">
        <v>506</v>
      </c>
      <c r="L88" s="46" t="s">
        <v>422</v>
      </c>
      <c r="M88" s="46" t="s">
        <v>444</v>
      </c>
      <c r="N88" s="46" t="s">
        <v>444</v>
      </c>
      <c r="O88" s="46" t="s">
        <v>444</v>
      </c>
      <c r="P88" s="46" t="s">
        <v>444</v>
      </c>
      <c r="Q88" s="46" t="s">
        <v>444</v>
      </c>
    </row>
    <row r="89" spans="1:17" hidden="1" x14ac:dyDescent="0.35">
      <c r="A89" s="48">
        <v>46053</v>
      </c>
      <c r="B89" s="46" t="s">
        <v>72</v>
      </c>
      <c r="C89" s="46" t="s">
        <v>58</v>
      </c>
      <c r="D89" s="46" t="s">
        <v>58</v>
      </c>
      <c r="E89" s="46" t="s">
        <v>319</v>
      </c>
      <c r="F89" s="46" t="s">
        <v>320</v>
      </c>
      <c r="G89" s="46" t="s">
        <v>148</v>
      </c>
      <c r="H89" s="46" t="s">
        <v>1660</v>
      </c>
      <c r="I89" s="46" t="s">
        <v>474</v>
      </c>
      <c r="J89" s="46" t="s">
        <v>422</v>
      </c>
      <c r="K89" s="46" t="s">
        <v>537</v>
      </c>
      <c r="L89" s="46" t="s">
        <v>422</v>
      </c>
      <c r="M89" s="46" t="s">
        <v>444</v>
      </c>
      <c r="N89" s="46" t="s">
        <v>444</v>
      </c>
      <c r="O89" s="46" t="s">
        <v>444</v>
      </c>
      <c r="P89" s="46" t="s">
        <v>444</v>
      </c>
      <c r="Q89" s="46" t="s">
        <v>444</v>
      </c>
    </row>
    <row r="90" spans="1:17" hidden="1" x14ac:dyDescent="0.35">
      <c r="A90" s="48">
        <v>46053</v>
      </c>
      <c r="B90" s="46" t="s">
        <v>72</v>
      </c>
      <c r="C90" s="46" t="s">
        <v>58</v>
      </c>
      <c r="D90" s="46" t="s">
        <v>58</v>
      </c>
      <c r="E90" s="46" t="s">
        <v>161</v>
      </c>
      <c r="F90" s="46" t="s">
        <v>162</v>
      </c>
      <c r="G90" s="46" t="s">
        <v>42</v>
      </c>
      <c r="H90" s="46" t="s">
        <v>1661</v>
      </c>
      <c r="I90" s="46" t="s">
        <v>1662</v>
      </c>
      <c r="J90" s="46" t="s">
        <v>473</v>
      </c>
      <c r="K90" s="46" t="s">
        <v>479</v>
      </c>
      <c r="L90" s="46" t="s">
        <v>422</v>
      </c>
      <c r="M90" s="46" t="s">
        <v>444</v>
      </c>
      <c r="N90" s="46" t="s">
        <v>444</v>
      </c>
      <c r="O90" s="46" t="s">
        <v>444</v>
      </c>
      <c r="P90" s="46" t="s">
        <v>444</v>
      </c>
      <c r="Q90" s="46" t="s">
        <v>444</v>
      </c>
    </row>
    <row r="91" spans="1:17" hidden="1" x14ac:dyDescent="0.35">
      <c r="A91" s="48">
        <v>46053</v>
      </c>
      <c r="B91" s="46" t="s">
        <v>72</v>
      </c>
      <c r="C91" s="46" t="s">
        <v>58</v>
      </c>
      <c r="D91" s="46" t="s">
        <v>58</v>
      </c>
      <c r="E91" s="46" t="s">
        <v>87</v>
      </c>
      <c r="F91" s="46" t="s">
        <v>88</v>
      </c>
      <c r="G91" s="46" t="s">
        <v>42</v>
      </c>
      <c r="H91" s="46" t="s">
        <v>1663</v>
      </c>
      <c r="I91" s="46" t="s">
        <v>1664</v>
      </c>
      <c r="J91" s="46" t="s">
        <v>780</v>
      </c>
      <c r="K91" s="46" t="s">
        <v>1477</v>
      </c>
      <c r="L91" s="46" t="s">
        <v>422</v>
      </c>
      <c r="M91" s="46" t="s">
        <v>444</v>
      </c>
      <c r="N91" s="46" t="s">
        <v>444</v>
      </c>
      <c r="O91" s="46" t="s">
        <v>444</v>
      </c>
      <c r="P91" s="46" t="s">
        <v>444</v>
      </c>
      <c r="Q91" s="46" t="s">
        <v>444</v>
      </c>
    </row>
    <row r="92" spans="1:17" hidden="1" x14ac:dyDescent="0.35">
      <c r="A92" s="48">
        <v>46053</v>
      </c>
      <c r="B92" s="46" t="s">
        <v>72</v>
      </c>
      <c r="C92" s="46" t="s">
        <v>58</v>
      </c>
      <c r="D92" s="46" t="s">
        <v>58</v>
      </c>
      <c r="E92" s="46" t="s">
        <v>221</v>
      </c>
      <c r="F92" s="46" t="s">
        <v>222</v>
      </c>
      <c r="G92" s="46" t="s">
        <v>143</v>
      </c>
      <c r="H92" s="46" t="s">
        <v>1665</v>
      </c>
      <c r="I92" s="46" t="s">
        <v>1666</v>
      </c>
      <c r="J92" s="46" t="s">
        <v>540</v>
      </c>
      <c r="K92" s="46" t="s">
        <v>1424</v>
      </c>
      <c r="L92" s="46" t="s">
        <v>422</v>
      </c>
      <c r="M92" s="46" t="s">
        <v>444</v>
      </c>
      <c r="N92" s="46" t="s">
        <v>444</v>
      </c>
      <c r="O92" s="46" t="s">
        <v>444</v>
      </c>
      <c r="P92" s="46" t="s">
        <v>444</v>
      </c>
      <c r="Q92" s="46" t="s">
        <v>444</v>
      </c>
    </row>
    <row r="93" spans="1:17" hidden="1" x14ac:dyDescent="0.35">
      <c r="A93" s="48">
        <v>46053</v>
      </c>
      <c r="B93" s="46" t="s">
        <v>72</v>
      </c>
      <c r="C93" s="46" t="s">
        <v>58</v>
      </c>
      <c r="D93" s="46" t="s">
        <v>58</v>
      </c>
      <c r="E93" s="46" t="s">
        <v>209</v>
      </c>
      <c r="F93" s="46" t="s">
        <v>210</v>
      </c>
      <c r="G93" s="46" t="s">
        <v>112</v>
      </c>
      <c r="H93" s="46" t="s">
        <v>1667</v>
      </c>
      <c r="I93" s="46" t="s">
        <v>1668</v>
      </c>
      <c r="J93" s="46" t="s">
        <v>422</v>
      </c>
      <c r="K93" s="46" t="s">
        <v>505</v>
      </c>
      <c r="L93" s="46" t="s">
        <v>422</v>
      </c>
      <c r="M93" s="46" t="s">
        <v>444</v>
      </c>
      <c r="N93" s="46" t="s">
        <v>444</v>
      </c>
      <c r="O93" s="46" t="s">
        <v>444</v>
      </c>
      <c r="P93" s="46" t="s">
        <v>444</v>
      </c>
      <c r="Q93" s="46" t="s">
        <v>444</v>
      </c>
    </row>
    <row r="94" spans="1:17" hidden="1" x14ac:dyDescent="0.35">
      <c r="A94" s="48">
        <v>46053</v>
      </c>
      <c r="B94" s="46" t="s">
        <v>72</v>
      </c>
      <c r="C94" s="46" t="s">
        <v>58</v>
      </c>
      <c r="D94" s="46" t="s">
        <v>58</v>
      </c>
      <c r="E94" s="46" t="s">
        <v>331</v>
      </c>
      <c r="F94" s="46" t="s">
        <v>330</v>
      </c>
      <c r="G94" s="46" t="s">
        <v>112</v>
      </c>
      <c r="H94" s="46" t="s">
        <v>1153</v>
      </c>
      <c r="I94" s="46" t="s">
        <v>1421</v>
      </c>
      <c r="J94" s="46" t="s">
        <v>780</v>
      </c>
      <c r="K94" s="46" t="s">
        <v>585</v>
      </c>
      <c r="L94" s="46" t="s">
        <v>422</v>
      </c>
      <c r="M94" s="46" t="s">
        <v>444</v>
      </c>
      <c r="N94" s="46" t="s">
        <v>444</v>
      </c>
      <c r="O94" s="46" t="s">
        <v>444</v>
      </c>
      <c r="P94" s="46" t="s">
        <v>444</v>
      </c>
      <c r="Q94" s="46" t="s">
        <v>444</v>
      </c>
    </row>
    <row r="95" spans="1:17" hidden="1" x14ac:dyDescent="0.35">
      <c r="A95" s="48">
        <v>46053</v>
      </c>
      <c r="B95" s="46" t="s">
        <v>72</v>
      </c>
      <c r="C95" s="46" t="s">
        <v>58</v>
      </c>
      <c r="D95" s="46" t="s">
        <v>58</v>
      </c>
      <c r="E95" s="46" t="s">
        <v>336</v>
      </c>
      <c r="F95" s="46" t="s">
        <v>330</v>
      </c>
      <c r="G95" s="46" t="s">
        <v>112</v>
      </c>
      <c r="H95" s="46" t="s">
        <v>684</v>
      </c>
      <c r="I95" s="46" t="s">
        <v>997</v>
      </c>
      <c r="J95" s="46" t="s">
        <v>422</v>
      </c>
      <c r="K95" s="46" t="s">
        <v>810</v>
      </c>
      <c r="L95" s="46" t="s">
        <v>422</v>
      </c>
      <c r="M95" s="46" t="s">
        <v>444</v>
      </c>
      <c r="N95" s="46" t="s">
        <v>444</v>
      </c>
      <c r="O95" s="46" t="s">
        <v>444</v>
      </c>
      <c r="P95" s="46" t="s">
        <v>444</v>
      </c>
      <c r="Q95" s="46" t="s">
        <v>444</v>
      </c>
    </row>
    <row r="96" spans="1:17" hidden="1" x14ac:dyDescent="0.35">
      <c r="A96" s="48">
        <v>46053</v>
      </c>
      <c r="B96" s="46" t="s">
        <v>72</v>
      </c>
      <c r="C96" s="46" t="s">
        <v>58</v>
      </c>
      <c r="D96" s="46" t="s">
        <v>58</v>
      </c>
      <c r="E96" s="46" t="s">
        <v>187</v>
      </c>
      <c r="F96" s="46" t="s">
        <v>188</v>
      </c>
      <c r="G96" s="46" t="s">
        <v>91</v>
      </c>
      <c r="H96" s="46" t="s">
        <v>1458</v>
      </c>
      <c r="I96" s="46" t="s">
        <v>1669</v>
      </c>
      <c r="J96" s="46" t="s">
        <v>472</v>
      </c>
      <c r="K96" s="46" t="s">
        <v>468</v>
      </c>
      <c r="L96" s="46" t="s">
        <v>422</v>
      </c>
      <c r="M96" s="46" t="s">
        <v>444</v>
      </c>
      <c r="N96" s="46" t="s">
        <v>444</v>
      </c>
      <c r="O96" s="46" t="s">
        <v>444</v>
      </c>
      <c r="P96" s="46" t="s">
        <v>444</v>
      </c>
      <c r="Q96" s="46" t="s">
        <v>444</v>
      </c>
    </row>
    <row r="97" spans="1:17" hidden="1" x14ac:dyDescent="0.35">
      <c r="A97" s="48">
        <v>46053</v>
      </c>
      <c r="B97" s="46" t="s">
        <v>72</v>
      </c>
      <c r="C97" s="46" t="s">
        <v>58</v>
      </c>
      <c r="D97" s="46" t="s">
        <v>58</v>
      </c>
      <c r="E97" s="46" t="s">
        <v>317</v>
      </c>
      <c r="F97" s="46" t="s">
        <v>318</v>
      </c>
      <c r="G97" s="46" t="s">
        <v>97</v>
      </c>
      <c r="H97" s="46" t="s">
        <v>1670</v>
      </c>
      <c r="I97" s="46" t="s">
        <v>471</v>
      </c>
      <c r="J97" s="46" t="s">
        <v>422</v>
      </c>
      <c r="K97" s="46" t="s">
        <v>540</v>
      </c>
      <c r="L97" s="46" t="s">
        <v>422</v>
      </c>
      <c r="M97" s="46" t="s">
        <v>444</v>
      </c>
      <c r="N97" s="46" t="s">
        <v>444</v>
      </c>
      <c r="O97" s="46" t="s">
        <v>444</v>
      </c>
      <c r="P97" s="46" t="s">
        <v>444</v>
      </c>
      <c r="Q97" s="46" t="s">
        <v>444</v>
      </c>
    </row>
    <row r="98" spans="1:17" hidden="1" x14ac:dyDescent="0.35">
      <c r="A98" s="48">
        <v>46053</v>
      </c>
      <c r="B98" s="46" t="s">
        <v>72</v>
      </c>
      <c r="C98" s="46" t="s">
        <v>58</v>
      </c>
      <c r="D98" s="46" t="s">
        <v>58</v>
      </c>
      <c r="E98" s="46" t="s">
        <v>347</v>
      </c>
      <c r="F98" s="46" t="s">
        <v>348</v>
      </c>
      <c r="G98" s="46" t="s">
        <v>94</v>
      </c>
      <c r="H98" s="46" t="s">
        <v>1671</v>
      </c>
      <c r="I98" s="46" t="s">
        <v>1626</v>
      </c>
      <c r="J98" s="46" t="s">
        <v>422</v>
      </c>
      <c r="K98" s="46" t="s">
        <v>540</v>
      </c>
      <c r="L98" s="46" t="s">
        <v>422</v>
      </c>
      <c r="M98" s="46" t="s">
        <v>444</v>
      </c>
      <c r="N98" s="46" t="s">
        <v>444</v>
      </c>
      <c r="O98" s="46" t="s">
        <v>444</v>
      </c>
      <c r="P98" s="46" t="s">
        <v>444</v>
      </c>
      <c r="Q98" s="46" t="s">
        <v>444</v>
      </c>
    </row>
    <row r="99" spans="1:17" hidden="1" x14ac:dyDescent="0.35">
      <c r="A99" s="48">
        <v>46053</v>
      </c>
      <c r="B99" s="46" t="s">
        <v>72</v>
      </c>
      <c r="C99" s="46" t="s">
        <v>58</v>
      </c>
      <c r="D99" s="46" t="s">
        <v>58</v>
      </c>
      <c r="E99" s="46" t="s">
        <v>137</v>
      </c>
      <c r="F99" s="46" t="s">
        <v>138</v>
      </c>
      <c r="G99" s="46" t="s">
        <v>112</v>
      </c>
      <c r="H99" s="46" t="s">
        <v>1618</v>
      </c>
      <c r="I99" s="46" t="s">
        <v>683</v>
      </c>
      <c r="J99" s="46" t="s">
        <v>422</v>
      </c>
      <c r="K99" s="46" t="s">
        <v>540</v>
      </c>
      <c r="L99" s="46" t="s">
        <v>422</v>
      </c>
      <c r="M99" s="46" t="s">
        <v>444</v>
      </c>
      <c r="N99" s="46" t="s">
        <v>444</v>
      </c>
      <c r="O99" s="46" t="s">
        <v>444</v>
      </c>
      <c r="P99" s="46" t="s">
        <v>444</v>
      </c>
      <c r="Q99" s="46" t="s">
        <v>444</v>
      </c>
    </row>
    <row r="100" spans="1:17" hidden="1" x14ac:dyDescent="0.35">
      <c r="A100" s="48">
        <v>46053</v>
      </c>
      <c r="B100" s="46" t="s">
        <v>72</v>
      </c>
      <c r="C100" s="46" t="s">
        <v>58</v>
      </c>
      <c r="D100" s="46" t="s">
        <v>58</v>
      </c>
      <c r="E100" s="46" t="s">
        <v>249</v>
      </c>
      <c r="F100" s="46" t="s">
        <v>250</v>
      </c>
      <c r="G100" s="46" t="s">
        <v>48</v>
      </c>
      <c r="H100" s="46" t="s">
        <v>1672</v>
      </c>
      <c r="I100" s="46" t="s">
        <v>713</v>
      </c>
      <c r="J100" s="46" t="s">
        <v>422</v>
      </c>
      <c r="K100" s="46" t="s">
        <v>465</v>
      </c>
      <c r="L100" s="46" t="s">
        <v>422</v>
      </c>
      <c r="M100" s="46" t="s">
        <v>444</v>
      </c>
      <c r="N100" s="46" t="s">
        <v>444</v>
      </c>
      <c r="O100" s="46" t="s">
        <v>444</v>
      </c>
      <c r="P100" s="46" t="s">
        <v>444</v>
      </c>
      <c r="Q100" s="46" t="s">
        <v>444</v>
      </c>
    </row>
    <row r="101" spans="1:17" hidden="1" x14ac:dyDescent="0.35">
      <c r="A101" s="48">
        <v>46053</v>
      </c>
      <c r="B101" s="46" t="s">
        <v>72</v>
      </c>
      <c r="C101" s="46" t="s">
        <v>58</v>
      </c>
      <c r="D101" s="46" t="s">
        <v>58</v>
      </c>
      <c r="E101" s="46" t="s">
        <v>110</v>
      </c>
      <c r="F101" s="46" t="s">
        <v>111</v>
      </c>
      <c r="G101" s="46" t="s">
        <v>112</v>
      </c>
      <c r="H101" s="46" t="s">
        <v>1490</v>
      </c>
      <c r="I101" s="46" t="s">
        <v>710</v>
      </c>
      <c r="J101" s="46" t="s">
        <v>422</v>
      </c>
      <c r="K101" s="46" t="s">
        <v>538</v>
      </c>
      <c r="L101" s="46" t="s">
        <v>422</v>
      </c>
      <c r="M101" s="46" t="s">
        <v>444</v>
      </c>
      <c r="N101" s="46" t="s">
        <v>444</v>
      </c>
      <c r="O101" s="46" t="s">
        <v>444</v>
      </c>
      <c r="P101" s="46" t="s">
        <v>444</v>
      </c>
      <c r="Q101" s="46" t="s">
        <v>444</v>
      </c>
    </row>
    <row r="102" spans="1:17" hidden="1" x14ac:dyDescent="0.35">
      <c r="A102" s="48">
        <v>46053</v>
      </c>
      <c r="B102" s="46" t="s">
        <v>72</v>
      </c>
      <c r="C102" s="46" t="s">
        <v>58</v>
      </c>
      <c r="D102" s="46" t="s">
        <v>58</v>
      </c>
      <c r="E102" s="46" t="s">
        <v>213</v>
      </c>
      <c r="F102" s="46" t="s">
        <v>214</v>
      </c>
      <c r="G102" s="46" t="s">
        <v>42</v>
      </c>
      <c r="H102" s="46" t="s">
        <v>1673</v>
      </c>
      <c r="I102" s="46" t="s">
        <v>1674</v>
      </c>
      <c r="J102" s="46" t="s">
        <v>422</v>
      </c>
      <c r="K102" s="46" t="s">
        <v>538</v>
      </c>
      <c r="L102" s="46" t="s">
        <v>422</v>
      </c>
      <c r="M102" s="46" t="s">
        <v>444</v>
      </c>
      <c r="N102" s="46" t="s">
        <v>444</v>
      </c>
      <c r="O102" s="46" t="s">
        <v>444</v>
      </c>
      <c r="P102" s="46" t="s">
        <v>444</v>
      </c>
      <c r="Q102" s="46" t="s">
        <v>444</v>
      </c>
    </row>
    <row r="103" spans="1:17" hidden="1" x14ac:dyDescent="0.35">
      <c r="A103" s="48">
        <v>46053</v>
      </c>
      <c r="B103" s="46" t="s">
        <v>72</v>
      </c>
      <c r="C103" s="46" t="s">
        <v>58</v>
      </c>
      <c r="D103" s="46" t="s">
        <v>58</v>
      </c>
      <c r="E103" s="46" t="s">
        <v>332</v>
      </c>
      <c r="F103" s="46" t="s">
        <v>333</v>
      </c>
      <c r="G103" s="46" t="s">
        <v>112</v>
      </c>
      <c r="H103" s="46" t="s">
        <v>710</v>
      </c>
      <c r="I103" s="46" t="s">
        <v>517</v>
      </c>
      <c r="J103" s="46" t="s">
        <v>422</v>
      </c>
      <c r="K103" s="46" t="s">
        <v>538</v>
      </c>
      <c r="L103" s="46" t="s">
        <v>422</v>
      </c>
      <c r="M103" s="46" t="s">
        <v>444</v>
      </c>
      <c r="N103" s="46" t="s">
        <v>444</v>
      </c>
      <c r="O103" s="46" t="s">
        <v>444</v>
      </c>
      <c r="P103" s="46" t="s">
        <v>444</v>
      </c>
      <c r="Q103" s="46" t="s">
        <v>444</v>
      </c>
    </row>
    <row r="104" spans="1:17" hidden="1" x14ac:dyDescent="0.35">
      <c r="A104" s="48">
        <v>46053</v>
      </c>
      <c r="B104" s="46" t="s">
        <v>72</v>
      </c>
      <c r="C104" s="46" t="s">
        <v>58</v>
      </c>
      <c r="D104" s="46" t="s">
        <v>58</v>
      </c>
      <c r="E104" s="46" t="s">
        <v>343</v>
      </c>
      <c r="F104" s="46" t="s">
        <v>344</v>
      </c>
      <c r="G104" s="46" t="s">
        <v>94</v>
      </c>
      <c r="H104" s="46" t="s">
        <v>1622</v>
      </c>
      <c r="I104" s="46" t="s">
        <v>1153</v>
      </c>
      <c r="J104" s="46" t="s">
        <v>422</v>
      </c>
      <c r="K104" s="46" t="s">
        <v>472</v>
      </c>
      <c r="L104" s="46" t="s">
        <v>422</v>
      </c>
      <c r="M104" s="46" t="s">
        <v>444</v>
      </c>
      <c r="N104" s="46" t="s">
        <v>444</v>
      </c>
      <c r="O104" s="46" t="s">
        <v>444</v>
      </c>
      <c r="P104" s="46" t="s">
        <v>444</v>
      </c>
      <c r="Q104" s="46" t="s">
        <v>444</v>
      </c>
    </row>
    <row r="105" spans="1:17" hidden="1" x14ac:dyDescent="0.35">
      <c r="A105" s="48">
        <v>46053</v>
      </c>
      <c r="B105" s="46" t="s">
        <v>72</v>
      </c>
      <c r="C105" s="46" t="s">
        <v>58</v>
      </c>
      <c r="D105" s="46" t="s">
        <v>58</v>
      </c>
      <c r="E105" s="46" t="s">
        <v>334</v>
      </c>
      <c r="F105" s="46" t="s">
        <v>335</v>
      </c>
      <c r="G105" s="46" t="s">
        <v>148</v>
      </c>
      <c r="H105" s="46" t="s">
        <v>1675</v>
      </c>
      <c r="I105" s="46" t="s">
        <v>1621</v>
      </c>
      <c r="J105" s="46" t="s">
        <v>422</v>
      </c>
      <c r="K105" s="46" t="s">
        <v>511</v>
      </c>
      <c r="L105" s="46" t="s">
        <v>422</v>
      </c>
      <c r="M105" s="46" t="s">
        <v>444</v>
      </c>
      <c r="N105" s="46" t="s">
        <v>444</v>
      </c>
      <c r="O105" s="46" t="s">
        <v>444</v>
      </c>
      <c r="P105" s="46" t="s">
        <v>444</v>
      </c>
      <c r="Q105" s="46" t="s">
        <v>444</v>
      </c>
    </row>
    <row r="106" spans="1:17" hidden="1" x14ac:dyDescent="0.35">
      <c r="A106" s="48">
        <v>46053</v>
      </c>
      <c r="B106" s="46" t="s">
        <v>72</v>
      </c>
      <c r="C106" s="46" t="s">
        <v>58</v>
      </c>
      <c r="D106" s="46" t="s">
        <v>58</v>
      </c>
      <c r="E106" s="46" t="s">
        <v>255</v>
      </c>
      <c r="F106" s="46" t="s">
        <v>256</v>
      </c>
      <c r="G106" s="46" t="s">
        <v>100</v>
      </c>
      <c r="H106" s="46" t="s">
        <v>1194</v>
      </c>
      <c r="I106" s="46" t="s">
        <v>1617</v>
      </c>
      <c r="J106" s="46" t="s">
        <v>422</v>
      </c>
      <c r="K106" s="46" t="s">
        <v>511</v>
      </c>
      <c r="L106" s="46" t="s">
        <v>422</v>
      </c>
      <c r="M106" s="46" t="s">
        <v>444</v>
      </c>
      <c r="N106" s="46" t="s">
        <v>444</v>
      </c>
      <c r="O106" s="46" t="s">
        <v>444</v>
      </c>
      <c r="P106" s="46" t="s">
        <v>444</v>
      </c>
      <c r="Q106" s="46" t="s">
        <v>444</v>
      </c>
    </row>
    <row r="107" spans="1:17" hidden="1" x14ac:dyDescent="0.35">
      <c r="A107" s="48">
        <v>46053</v>
      </c>
      <c r="B107" s="46" t="s">
        <v>72</v>
      </c>
      <c r="C107" s="46" t="s">
        <v>58</v>
      </c>
      <c r="D107" s="46" t="s">
        <v>58</v>
      </c>
      <c r="E107" s="46" t="s">
        <v>259</v>
      </c>
      <c r="F107" s="46" t="s">
        <v>260</v>
      </c>
      <c r="G107" s="46" t="s">
        <v>42</v>
      </c>
      <c r="H107" s="46" t="s">
        <v>1676</v>
      </c>
      <c r="I107" s="46" t="s">
        <v>1501</v>
      </c>
      <c r="J107" s="46" t="s">
        <v>422</v>
      </c>
      <c r="K107" s="46" t="s">
        <v>780</v>
      </c>
      <c r="L107" s="46" t="s">
        <v>422</v>
      </c>
      <c r="M107" s="46" t="s">
        <v>444</v>
      </c>
      <c r="N107" s="46" t="s">
        <v>444</v>
      </c>
      <c r="O107" s="46" t="s">
        <v>444</v>
      </c>
      <c r="P107" s="46" t="s">
        <v>444</v>
      </c>
      <c r="Q107" s="46" t="s">
        <v>444</v>
      </c>
    </row>
    <row r="108" spans="1:17" hidden="1" x14ac:dyDescent="0.35">
      <c r="A108" s="48">
        <v>46053</v>
      </c>
      <c r="B108" s="46" t="s">
        <v>72</v>
      </c>
      <c r="C108" s="46" t="s">
        <v>58</v>
      </c>
      <c r="D108" s="46" t="s">
        <v>58</v>
      </c>
      <c r="E108" s="46" t="s">
        <v>105</v>
      </c>
      <c r="F108" s="46" t="s">
        <v>106</v>
      </c>
      <c r="G108" s="46" t="s">
        <v>100</v>
      </c>
      <c r="H108" s="46" t="s">
        <v>1438</v>
      </c>
      <c r="I108" s="46" t="s">
        <v>1629</v>
      </c>
      <c r="J108" s="46" t="s">
        <v>444</v>
      </c>
      <c r="K108" s="46" t="s">
        <v>780</v>
      </c>
      <c r="L108" s="46" t="s">
        <v>422</v>
      </c>
      <c r="M108" s="46" t="s">
        <v>444</v>
      </c>
      <c r="N108" s="46" t="s">
        <v>444</v>
      </c>
      <c r="O108" s="46" t="s">
        <v>444</v>
      </c>
      <c r="P108" s="46" t="s">
        <v>444</v>
      </c>
      <c r="Q108" s="46" t="s">
        <v>444</v>
      </c>
    </row>
    <row r="109" spans="1:17" hidden="1" x14ac:dyDescent="0.35">
      <c r="A109" s="48">
        <v>46053</v>
      </c>
      <c r="B109" s="46" t="s">
        <v>72</v>
      </c>
      <c r="C109" s="46" t="s">
        <v>58</v>
      </c>
      <c r="D109" s="46" t="s">
        <v>58</v>
      </c>
      <c r="E109" s="46" t="s">
        <v>297</v>
      </c>
      <c r="F109" s="46" t="s">
        <v>298</v>
      </c>
      <c r="G109" s="46" t="s">
        <v>148</v>
      </c>
      <c r="H109" s="46" t="s">
        <v>1460</v>
      </c>
      <c r="I109" s="46" t="s">
        <v>590</v>
      </c>
      <c r="J109" s="46" t="s">
        <v>444</v>
      </c>
      <c r="K109" s="46" t="s">
        <v>422</v>
      </c>
      <c r="L109" s="46" t="s">
        <v>422</v>
      </c>
      <c r="M109" s="46" t="s">
        <v>444</v>
      </c>
      <c r="N109" s="46" t="s">
        <v>444</v>
      </c>
      <c r="O109" s="46" t="s">
        <v>444</v>
      </c>
      <c r="P109" s="46" t="s">
        <v>444</v>
      </c>
      <c r="Q109" s="46" t="s">
        <v>444</v>
      </c>
    </row>
    <row r="110" spans="1:17" hidden="1" x14ac:dyDescent="0.35">
      <c r="A110" s="48">
        <v>46053</v>
      </c>
      <c r="B110" s="46" t="s">
        <v>72</v>
      </c>
      <c r="C110" s="46" t="s">
        <v>58</v>
      </c>
      <c r="D110" s="46" t="s">
        <v>58</v>
      </c>
      <c r="E110" s="46" t="s">
        <v>153</v>
      </c>
      <c r="F110" s="46" t="s">
        <v>154</v>
      </c>
      <c r="G110" s="46" t="s">
        <v>97</v>
      </c>
      <c r="H110" s="46" t="s">
        <v>1062</v>
      </c>
      <c r="I110" s="46" t="s">
        <v>487</v>
      </c>
      <c r="J110" s="46" t="s">
        <v>422</v>
      </c>
      <c r="K110" s="46" t="s">
        <v>508</v>
      </c>
      <c r="L110" s="46" t="s">
        <v>422</v>
      </c>
      <c r="M110" s="46" t="s">
        <v>444</v>
      </c>
      <c r="N110" s="46" t="s">
        <v>444</v>
      </c>
      <c r="O110" s="46" t="s">
        <v>444</v>
      </c>
      <c r="P110" s="46" t="s">
        <v>444</v>
      </c>
      <c r="Q110" s="46" t="s">
        <v>444</v>
      </c>
    </row>
    <row r="111" spans="1:17" hidden="1" x14ac:dyDescent="0.35">
      <c r="A111" s="48">
        <v>46053</v>
      </c>
      <c r="B111" s="46" t="s">
        <v>72</v>
      </c>
      <c r="C111" s="46" t="s">
        <v>58</v>
      </c>
      <c r="D111" s="46" t="s">
        <v>58</v>
      </c>
      <c r="E111" s="46" t="s">
        <v>155</v>
      </c>
      <c r="F111" s="46" t="s">
        <v>156</v>
      </c>
      <c r="G111" s="46" t="s">
        <v>94</v>
      </c>
      <c r="H111" s="46" t="s">
        <v>1115</v>
      </c>
      <c r="I111" s="46" t="s">
        <v>669</v>
      </c>
      <c r="J111" s="46" t="s">
        <v>422</v>
      </c>
      <c r="K111" s="46" t="s">
        <v>422</v>
      </c>
      <c r="L111" s="46" t="s">
        <v>422</v>
      </c>
      <c r="M111" s="46" t="s">
        <v>444</v>
      </c>
      <c r="N111" s="46" t="s">
        <v>444</v>
      </c>
      <c r="O111" s="46" t="s">
        <v>444</v>
      </c>
      <c r="P111" s="46" t="s">
        <v>444</v>
      </c>
      <c r="Q111" s="46" t="s">
        <v>444</v>
      </c>
    </row>
    <row r="112" spans="1:17" hidden="1" x14ac:dyDescent="0.35">
      <c r="A112" s="48">
        <v>46053</v>
      </c>
      <c r="B112" s="46" t="s">
        <v>72</v>
      </c>
      <c r="C112" s="46" t="s">
        <v>58</v>
      </c>
      <c r="D112" s="46" t="s">
        <v>58</v>
      </c>
      <c r="E112" s="46" t="s">
        <v>98</v>
      </c>
      <c r="F112" s="46" t="s">
        <v>99</v>
      </c>
      <c r="G112" s="46" t="s">
        <v>100</v>
      </c>
      <c r="H112" s="46" t="s">
        <v>1620</v>
      </c>
      <c r="I112" s="46" t="s">
        <v>1621</v>
      </c>
      <c r="J112" s="46" t="s">
        <v>444</v>
      </c>
      <c r="K112" s="46" t="s">
        <v>508</v>
      </c>
      <c r="L112" s="46" t="s">
        <v>422</v>
      </c>
      <c r="M112" s="46" t="s">
        <v>444</v>
      </c>
      <c r="N112" s="46" t="s">
        <v>444</v>
      </c>
      <c r="O112" s="46" t="s">
        <v>444</v>
      </c>
      <c r="P112" s="46" t="s">
        <v>444</v>
      </c>
      <c r="Q112" s="46" t="s">
        <v>444</v>
      </c>
    </row>
    <row r="113" spans="1:17" hidden="1" x14ac:dyDescent="0.35">
      <c r="A113" s="48">
        <v>46053</v>
      </c>
      <c r="B113" s="46" t="s">
        <v>72</v>
      </c>
      <c r="C113" s="46" t="s">
        <v>58</v>
      </c>
      <c r="D113" s="46" t="s">
        <v>58</v>
      </c>
      <c r="E113" s="46" t="s">
        <v>168</v>
      </c>
      <c r="F113" s="46" t="s">
        <v>169</v>
      </c>
      <c r="G113" s="46" t="s">
        <v>42</v>
      </c>
      <c r="H113" s="46" t="s">
        <v>1631</v>
      </c>
      <c r="I113" s="46" t="s">
        <v>1438</v>
      </c>
      <c r="J113" s="46" t="s">
        <v>422</v>
      </c>
      <c r="K113" s="46" t="s">
        <v>780</v>
      </c>
      <c r="L113" s="46" t="s">
        <v>422</v>
      </c>
      <c r="M113" s="46" t="s">
        <v>444</v>
      </c>
      <c r="N113" s="46" t="s">
        <v>444</v>
      </c>
      <c r="O113" s="46" t="s">
        <v>444</v>
      </c>
      <c r="P113" s="46" t="s">
        <v>444</v>
      </c>
      <c r="Q113" s="46" t="s">
        <v>444</v>
      </c>
    </row>
    <row r="114" spans="1:17" hidden="1" x14ac:dyDescent="0.35">
      <c r="A114" s="48">
        <v>46053</v>
      </c>
      <c r="B114" s="46" t="s">
        <v>72</v>
      </c>
      <c r="C114" s="46" t="s">
        <v>58</v>
      </c>
      <c r="D114" s="46" t="s">
        <v>58</v>
      </c>
      <c r="E114" s="46" t="s">
        <v>207</v>
      </c>
      <c r="F114" s="46" t="s">
        <v>208</v>
      </c>
      <c r="G114" s="46" t="s">
        <v>42</v>
      </c>
      <c r="H114" s="46" t="s">
        <v>1677</v>
      </c>
      <c r="I114" s="46" t="s">
        <v>684</v>
      </c>
      <c r="J114" s="46" t="s">
        <v>422</v>
      </c>
      <c r="K114" s="46" t="s">
        <v>511</v>
      </c>
      <c r="L114" s="46" t="s">
        <v>422</v>
      </c>
      <c r="M114" s="46" t="s">
        <v>444</v>
      </c>
      <c r="N114" s="46" t="s">
        <v>444</v>
      </c>
      <c r="O114" s="46" t="s">
        <v>444</v>
      </c>
      <c r="P114" s="46" t="s">
        <v>444</v>
      </c>
      <c r="Q114" s="46" t="s">
        <v>444</v>
      </c>
    </row>
    <row r="115" spans="1:17" hidden="1" x14ac:dyDescent="0.35">
      <c r="A115" s="48">
        <v>46053</v>
      </c>
      <c r="B115" s="46" t="s">
        <v>72</v>
      </c>
      <c r="C115" s="46" t="s">
        <v>58</v>
      </c>
      <c r="D115" s="46" t="s">
        <v>58</v>
      </c>
      <c r="E115" s="46" t="s">
        <v>101</v>
      </c>
      <c r="F115" s="46" t="s">
        <v>102</v>
      </c>
      <c r="G115" s="46" t="s">
        <v>100</v>
      </c>
      <c r="H115" s="46" t="s">
        <v>1635</v>
      </c>
      <c r="I115" s="46" t="s">
        <v>1627</v>
      </c>
      <c r="J115" s="46" t="s">
        <v>422</v>
      </c>
      <c r="K115" s="46" t="s">
        <v>511</v>
      </c>
      <c r="L115" s="46" t="s">
        <v>422</v>
      </c>
      <c r="M115" s="46" t="s">
        <v>444</v>
      </c>
      <c r="N115" s="46" t="s">
        <v>444</v>
      </c>
      <c r="O115" s="46" t="s">
        <v>444</v>
      </c>
      <c r="P115" s="46" t="s">
        <v>444</v>
      </c>
      <c r="Q115" s="46" t="s">
        <v>444</v>
      </c>
    </row>
    <row r="116" spans="1:17" hidden="1" x14ac:dyDescent="0.35">
      <c r="A116" s="48">
        <v>46053</v>
      </c>
      <c r="B116" s="46" t="s">
        <v>72</v>
      </c>
      <c r="C116" s="46" t="s">
        <v>58</v>
      </c>
      <c r="D116" s="46" t="s">
        <v>58</v>
      </c>
      <c r="E116" s="46" t="s">
        <v>133</v>
      </c>
      <c r="F116" s="46" t="s">
        <v>134</v>
      </c>
      <c r="G116" s="46" t="s">
        <v>94</v>
      </c>
      <c r="H116" s="46" t="s">
        <v>1678</v>
      </c>
      <c r="I116" s="46" t="s">
        <v>1679</v>
      </c>
      <c r="J116" s="46" t="s">
        <v>422</v>
      </c>
      <c r="K116" s="46" t="s">
        <v>472</v>
      </c>
      <c r="L116" s="46" t="s">
        <v>422</v>
      </c>
      <c r="M116" s="46" t="s">
        <v>444</v>
      </c>
      <c r="N116" s="46" t="s">
        <v>444</v>
      </c>
      <c r="O116" s="46" t="s">
        <v>444</v>
      </c>
      <c r="P116" s="46" t="s">
        <v>444</v>
      </c>
      <c r="Q116" s="46" t="s">
        <v>444</v>
      </c>
    </row>
    <row r="117" spans="1:17" hidden="1" x14ac:dyDescent="0.35">
      <c r="A117" s="48">
        <v>46053</v>
      </c>
      <c r="B117" s="46" t="s">
        <v>72</v>
      </c>
      <c r="C117" s="46" t="s">
        <v>58</v>
      </c>
      <c r="D117" s="46" t="s">
        <v>58</v>
      </c>
      <c r="E117" s="46" t="s">
        <v>283</v>
      </c>
      <c r="F117" s="46" t="s">
        <v>284</v>
      </c>
      <c r="G117" s="46" t="s">
        <v>91</v>
      </c>
      <c r="H117" s="46" t="s">
        <v>515</v>
      </c>
      <c r="I117" s="46" t="s">
        <v>464</v>
      </c>
      <c r="J117" s="46" t="s">
        <v>422</v>
      </c>
      <c r="K117" s="46" t="s">
        <v>465</v>
      </c>
      <c r="L117" s="46" t="s">
        <v>422</v>
      </c>
      <c r="M117" s="46" t="s">
        <v>444</v>
      </c>
      <c r="N117" s="46" t="s">
        <v>444</v>
      </c>
      <c r="O117" s="46" t="s">
        <v>444</v>
      </c>
      <c r="P117" s="46" t="s">
        <v>444</v>
      </c>
      <c r="Q117" s="46" t="s">
        <v>444</v>
      </c>
    </row>
    <row r="118" spans="1:17" hidden="1" x14ac:dyDescent="0.35">
      <c r="A118" s="48">
        <v>46053</v>
      </c>
      <c r="B118" s="46" t="s">
        <v>72</v>
      </c>
      <c r="C118" s="46" t="s">
        <v>58</v>
      </c>
      <c r="D118" s="46" t="s">
        <v>58</v>
      </c>
      <c r="E118" s="46" t="s">
        <v>251</v>
      </c>
      <c r="F118" s="46" t="s">
        <v>252</v>
      </c>
      <c r="G118" s="46" t="s">
        <v>91</v>
      </c>
      <c r="H118" s="46" t="s">
        <v>1680</v>
      </c>
      <c r="I118" s="46" t="s">
        <v>771</v>
      </c>
      <c r="J118" s="46" t="s">
        <v>508</v>
      </c>
      <c r="K118" s="46" t="s">
        <v>540</v>
      </c>
      <c r="L118" s="46" t="s">
        <v>422</v>
      </c>
      <c r="M118" s="46" t="s">
        <v>444</v>
      </c>
      <c r="N118" s="46" t="s">
        <v>444</v>
      </c>
      <c r="O118" s="46" t="s">
        <v>444</v>
      </c>
      <c r="P118" s="46" t="s">
        <v>444</v>
      </c>
      <c r="Q118" s="46" t="s">
        <v>444</v>
      </c>
    </row>
    <row r="119" spans="1:17" hidden="1" x14ac:dyDescent="0.35">
      <c r="A119" s="48">
        <v>46053</v>
      </c>
      <c r="B119" s="46" t="s">
        <v>72</v>
      </c>
      <c r="C119" s="46" t="s">
        <v>58</v>
      </c>
      <c r="D119" s="46" t="s">
        <v>58</v>
      </c>
      <c r="E119" s="46" t="s">
        <v>293</v>
      </c>
      <c r="F119" s="46" t="s">
        <v>294</v>
      </c>
      <c r="G119" s="46" t="s">
        <v>109</v>
      </c>
      <c r="H119" s="46" t="s">
        <v>1681</v>
      </c>
      <c r="I119" s="46" t="s">
        <v>1638</v>
      </c>
      <c r="J119" s="46" t="s">
        <v>538</v>
      </c>
      <c r="K119" s="46" t="s">
        <v>540</v>
      </c>
      <c r="L119" s="46" t="s">
        <v>422</v>
      </c>
      <c r="M119" s="46" t="s">
        <v>444</v>
      </c>
      <c r="N119" s="46" t="s">
        <v>444</v>
      </c>
      <c r="O119" s="46" t="s">
        <v>444</v>
      </c>
      <c r="P119" s="46" t="s">
        <v>444</v>
      </c>
      <c r="Q119" s="46" t="s">
        <v>444</v>
      </c>
    </row>
    <row r="120" spans="1:17" hidden="1" x14ac:dyDescent="0.35">
      <c r="A120" s="48">
        <v>46053</v>
      </c>
      <c r="B120" s="46" t="s">
        <v>72</v>
      </c>
      <c r="C120" s="46" t="s">
        <v>58</v>
      </c>
      <c r="D120" s="46" t="s">
        <v>58</v>
      </c>
      <c r="E120" s="46" t="s">
        <v>125</v>
      </c>
      <c r="F120" s="46" t="s">
        <v>126</v>
      </c>
      <c r="G120" s="46" t="s">
        <v>91</v>
      </c>
      <c r="H120" s="46" t="s">
        <v>1682</v>
      </c>
      <c r="I120" s="46" t="s">
        <v>1637</v>
      </c>
      <c r="J120" s="46" t="s">
        <v>422</v>
      </c>
      <c r="K120" s="46" t="s">
        <v>540</v>
      </c>
      <c r="L120" s="46" t="s">
        <v>422</v>
      </c>
      <c r="M120" s="46" t="s">
        <v>444</v>
      </c>
      <c r="N120" s="46" t="s">
        <v>444</v>
      </c>
      <c r="O120" s="46" t="s">
        <v>444</v>
      </c>
      <c r="P120" s="46" t="s">
        <v>444</v>
      </c>
      <c r="Q120" s="46" t="s">
        <v>444</v>
      </c>
    </row>
    <row r="121" spans="1:17" hidden="1" x14ac:dyDescent="0.35">
      <c r="A121" s="48">
        <v>46053</v>
      </c>
      <c r="B121" s="46" t="s">
        <v>72</v>
      </c>
      <c r="C121" s="46" t="s">
        <v>58</v>
      </c>
      <c r="D121" s="46" t="s">
        <v>58</v>
      </c>
      <c r="E121" s="46" t="s">
        <v>235</v>
      </c>
      <c r="F121" s="46" t="s">
        <v>236</v>
      </c>
      <c r="G121" s="46" t="s">
        <v>109</v>
      </c>
      <c r="H121" s="46" t="s">
        <v>1647</v>
      </c>
      <c r="I121" s="46" t="s">
        <v>1677</v>
      </c>
      <c r="J121" s="46" t="s">
        <v>422</v>
      </c>
      <c r="K121" s="46" t="s">
        <v>473</v>
      </c>
      <c r="L121" s="46" t="s">
        <v>422</v>
      </c>
      <c r="M121" s="46" t="s">
        <v>444</v>
      </c>
      <c r="N121" s="46" t="s">
        <v>444</v>
      </c>
      <c r="O121" s="46" t="s">
        <v>444</v>
      </c>
      <c r="P121" s="46" t="s">
        <v>444</v>
      </c>
      <c r="Q121" s="46" t="s">
        <v>444</v>
      </c>
    </row>
    <row r="122" spans="1:17" hidden="1" x14ac:dyDescent="0.35">
      <c r="A122" s="48">
        <v>46053</v>
      </c>
      <c r="B122" s="46" t="s">
        <v>72</v>
      </c>
      <c r="C122" s="46" t="s">
        <v>58</v>
      </c>
      <c r="D122" s="46" t="s">
        <v>58</v>
      </c>
      <c r="E122" s="46" t="s">
        <v>279</v>
      </c>
      <c r="F122" s="46" t="s">
        <v>280</v>
      </c>
      <c r="G122" s="46" t="s">
        <v>48</v>
      </c>
      <c r="H122" s="46" t="s">
        <v>1151</v>
      </c>
      <c r="I122" s="46" t="s">
        <v>1664</v>
      </c>
      <c r="J122" s="46" t="s">
        <v>422</v>
      </c>
      <c r="K122" s="46" t="s">
        <v>473</v>
      </c>
      <c r="L122" s="46" t="s">
        <v>422</v>
      </c>
      <c r="M122" s="46" t="s">
        <v>444</v>
      </c>
      <c r="N122" s="46" t="s">
        <v>444</v>
      </c>
      <c r="O122" s="46" t="s">
        <v>444</v>
      </c>
      <c r="P122" s="46" t="s">
        <v>444</v>
      </c>
      <c r="Q122" s="46" t="s">
        <v>444</v>
      </c>
    </row>
    <row r="123" spans="1:17" hidden="1" x14ac:dyDescent="0.35">
      <c r="A123" s="48">
        <v>46053</v>
      </c>
      <c r="B123" s="46" t="s">
        <v>72</v>
      </c>
      <c r="C123" s="46" t="s">
        <v>58</v>
      </c>
      <c r="D123" s="46" t="s">
        <v>58</v>
      </c>
      <c r="E123" s="46" t="s">
        <v>313</v>
      </c>
      <c r="F123" s="46" t="s">
        <v>314</v>
      </c>
      <c r="G123" s="46" t="s">
        <v>109</v>
      </c>
      <c r="H123" s="46" t="s">
        <v>1646</v>
      </c>
      <c r="I123" s="46" t="s">
        <v>1683</v>
      </c>
      <c r="J123" s="46" t="s">
        <v>422</v>
      </c>
      <c r="K123" s="46" t="s">
        <v>537</v>
      </c>
      <c r="L123" s="46" t="s">
        <v>422</v>
      </c>
      <c r="M123" s="46" t="s">
        <v>444</v>
      </c>
      <c r="N123" s="46" t="s">
        <v>444</v>
      </c>
      <c r="O123" s="46" t="s">
        <v>444</v>
      </c>
      <c r="P123" s="46" t="s">
        <v>444</v>
      </c>
      <c r="Q123" s="46" t="s">
        <v>444</v>
      </c>
    </row>
    <row r="124" spans="1:17" hidden="1" x14ac:dyDescent="0.35">
      <c r="A124" s="48">
        <v>46053</v>
      </c>
      <c r="B124" s="46" t="s">
        <v>72</v>
      </c>
      <c r="C124" s="46" t="s">
        <v>58</v>
      </c>
      <c r="D124" s="46" t="s">
        <v>58</v>
      </c>
      <c r="E124" s="46" t="s">
        <v>103</v>
      </c>
      <c r="F124" s="46" t="s">
        <v>104</v>
      </c>
      <c r="G124" s="46" t="s">
        <v>97</v>
      </c>
      <c r="H124" s="46" t="s">
        <v>1646</v>
      </c>
      <c r="I124" s="46" t="s">
        <v>1427</v>
      </c>
      <c r="J124" s="46" t="s">
        <v>422</v>
      </c>
      <c r="K124" s="46" t="s">
        <v>539</v>
      </c>
      <c r="L124" s="46" t="s">
        <v>422</v>
      </c>
      <c r="M124" s="46" t="s">
        <v>444</v>
      </c>
      <c r="N124" s="46" t="s">
        <v>444</v>
      </c>
      <c r="O124" s="46" t="s">
        <v>444</v>
      </c>
      <c r="P124" s="46" t="s">
        <v>444</v>
      </c>
      <c r="Q124" s="46" t="s">
        <v>444</v>
      </c>
    </row>
    <row r="125" spans="1:17" hidden="1" x14ac:dyDescent="0.35">
      <c r="A125" s="48">
        <v>46053</v>
      </c>
      <c r="B125" s="46" t="s">
        <v>72</v>
      </c>
      <c r="C125" s="46" t="s">
        <v>58</v>
      </c>
      <c r="D125" s="46" t="s">
        <v>58</v>
      </c>
      <c r="E125" s="46" t="s">
        <v>174</v>
      </c>
      <c r="F125" s="46" t="s">
        <v>175</v>
      </c>
      <c r="G125" s="46" t="s">
        <v>97</v>
      </c>
      <c r="H125" s="46" t="s">
        <v>1684</v>
      </c>
      <c r="I125" s="46" t="s">
        <v>1634</v>
      </c>
      <c r="J125" s="46" t="s">
        <v>422</v>
      </c>
      <c r="K125" s="46" t="s">
        <v>468</v>
      </c>
      <c r="L125" s="46" t="s">
        <v>422</v>
      </c>
      <c r="M125" s="46" t="s">
        <v>444</v>
      </c>
      <c r="N125" s="46" t="s">
        <v>444</v>
      </c>
      <c r="O125" s="46" t="s">
        <v>444</v>
      </c>
      <c r="P125" s="46" t="s">
        <v>444</v>
      </c>
      <c r="Q125" s="46" t="s">
        <v>444</v>
      </c>
    </row>
    <row r="126" spans="1:17" hidden="1" x14ac:dyDescent="0.35">
      <c r="A126" s="48">
        <v>46053</v>
      </c>
      <c r="B126" s="46" t="s">
        <v>72</v>
      </c>
      <c r="C126" s="46" t="s">
        <v>58</v>
      </c>
      <c r="D126" s="46" t="s">
        <v>58</v>
      </c>
      <c r="E126" s="46" t="s">
        <v>239</v>
      </c>
      <c r="F126" s="46" t="s">
        <v>240</v>
      </c>
      <c r="G126" s="46" t="s">
        <v>112</v>
      </c>
      <c r="H126" s="46" t="s">
        <v>1685</v>
      </c>
      <c r="I126" s="46" t="s">
        <v>1686</v>
      </c>
      <c r="J126" s="46" t="s">
        <v>422</v>
      </c>
      <c r="K126" s="46" t="s">
        <v>1055</v>
      </c>
      <c r="L126" s="46" t="s">
        <v>422</v>
      </c>
      <c r="M126" s="46" t="s">
        <v>444</v>
      </c>
      <c r="N126" s="46" t="s">
        <v>444</v>
      </c>
      <c r="O126" s="46" t="s">
        <v>444</v>
      </c>
      <c r="P126" s="46" t="s">
        <v>444</v>
      </c>
      <c r="Q126" s="46" t="s">
        <v>444</v>
      </c>
    </row>
    <row r="127" spans="1:17" hidden="1" x14ac:dyDescent="0.35">
      <c r="A127" s="48">
        <v>46053</v>
      </c>
      <c r="B127" s="46" t="s">
        <v>72</v>
      </c>
      <c r="C127" s="46" t="s">
        <v>58</v>
      </c>
      <c r="D127" s="46" t="s">
        <v>58</v>
      </c>
      <c r="E127" s="46" t="s">
        <v>321</v>
      </c>
      <c r="F127" s="46" t="s">
        <v>322</v>
      </c>
      <c r="G127" s="46" t="s">
        <v>112</v>
      </c>
      <c r="H127" s="46" t="s">
        <v>1687</v>
      </c>
      <c r="I127" s="46" t="s">
        <v>1000</v>
      </c>
      <c r="J127" s="46" t="s">
        <v>422</v>
      </c>
      <c r="K127" s="46" t="s">
        <v>469</v>
      </c>
      <c r="L127" s="46" t="s">
        <v>422</v>
      </c>
      <c r="M127" s="46" t="s">
        <v>444</v>
      </c>
      <c r="N127" s="46" t="s">
        <v>444</v>
      </c>
      <c r="O127" s="46" t="s">
        <v>444</v>
      </c>
      <c r="P127" s="46" t="s">
        <v>444</v>
      </c>
      <c r="Q127" s="46" t="s">
        <v>444</v>
      </c>
    </row>
    <row r="128" spans="1:17" hidden="1" x14ac:dyDescent="0.35">
      <c r="A128" s="48">
        <v>46053</v>
      </c>
      <c r="B128" s="46" t="s">
        <v>72</v>
      </c>
      <c r="C128" s="46" t="s">
        <v>58</v>
      </c>
      <c r="D128" s="46" t="s">
        <v>58</v>
      </c>
      <c r="E128" s="46" t="s">
        <v>261</v>
      </c>
      <c r="F128" s="46" t="s">
        <v>262</v>
      </c>
      <c r="G128" s="46" t="s">
        <v>91</v>
      </c>
      <c r="H128" s="46" t="s">
        <v>1688</v>
      </c>
      <c r="I128" s="46" t="s">
        <v>1689</v>
      </c>
      <c r="J128" s="46" t="s">
        <v>422</v>
      </c>
      <c r="K128" s="46" t="s">
        <v>579</v>
      </c>
      <c r="L128" s="46" t="s">
        <v>422</v>
      </c>
      <c r="M128" s="46" t="s">
        <v>444</v>
      </c>
      <c r="N128" s="46" t="s">
        <v>444</v>
      </c>
      <c r="O128" s="46" t="s">
        <v>444</v>
      </c>
      <c r="P128" s="46" t="s">
        <v>444</v>
      </c>
      <c r="Q128" s="46" t="s">
        <v>444</v>
      </c>
    </row>
    <row r="129" spans="1:17" hidden="1" x14ac:dyDescent="0.35">
      <c r="A129" s="48">
        <v>46053</v>
      </c>
      <c r="B129" s="46" t="s">
        <v>72</v>
      </c>
      <c r="C129" s="46" t="s">
        <v>58</v>
      </c>
      <c r="D129" s="46" t="s">
        <v>58</v>
      </c>
      <c r="E129" s="46" t="s">
        <v>271</v>
      </c>
      <c r="F129" s="46" t="s">
        <v>272</v>
      </c>
      <c r="G129" s="46" t="s">
        <v>109</v>
      </c>
      <c r="H129" s="46" t="s">
        <v>772</v>
      </c>
      <c r="I129" s="46" t="s">
        <v>1690</v>
      </c>
      <c r="J129" s="46" t="s">
        <v>422</v>
      </c>
      <c r="K129" s="46" t="s">
        <v>1424</v>
      </c>
      <c r="L129" s="46" t="s">
        <v>422</v>
      </c>
      <c r="M129" s="46" t="s">
        <v>444</v>
      </c>
      <c r="N129" s="46" t="s">
        <v>444</v>
      </c>
      <c r="O129" s="46" t="s">
        <v>444</v>
      </c>
      <c r="P129" s="46" t="s">
        <v>444</v>
      </c>
      <c r="Q129" s="46" t="s">
        <v>444</v>
      </c>
    </row>
    <row r="130" spans="1:17" hidden="1" x14ac:dyDescent="0.35">
      <c r="A130" s="48">
        <v>46053</v>
      </c>
      <c r="B130" s="46" t="s">
        <v>72</v>
      </c>
      <c r="C130" s="46" t="s">
        <v>58</v>
      </c>
      <c r="D130" s="46" t="s">
        <v>58</v>
      </c>
      <c r="E130" s="46" t="s">
        <v>253</v>
      </c>
      <c r="F130" s="46" t="s">
        <v>254</v>
      </c>
      <c r="G130" s="46" t="s">
        <v>112</v>
      </c>
      <c r="H130" s="46" t="s">
        <v>1691</v>
      </c>
      <c r="I130" s="46" t="s">
        <v>1692</v>
      </c>
      <c r="J130" s="46" t="s">
        <v>422</v>
      </c>
      <c r="K130" s="46" t="s">
        <v>1114</v>
      </c>
      <c r="L130" s="46" t="s">
        <v>422</v>
      </c>
      <c r="M130" s="46" t="s">
        <v>444</v>
      </c>
      <c r="N130" s="46" t="s">
        <v>444</v>
      </c>
      <c r="O130" s="46" t="s">
        <v>444</v>
      </c>
      <c r="P130" s="46" t="s">
        <v>444</v>
      </c>
      <c r="Q130" s="46" t="s">
        <v>444</v>
      </c>
    </row>
    <row r="131" spans="1:17" hidden="1" x14ac:dyDescent="0.35">
      <c r="A131" s="48">
        <v>46053</v>
      </c>
      <c r="B131" s="46" t="s">
        <v>72</v>
      </c>
      <c r="C131" s="46" t="s">
        <v>58</v>
      </c>
      <c r="D131" s="46" t="s">
        <v>58</v>
      </c>
      <c r="E131" s="46" t="s">
        <v>243</v>
      </c>
      <c r="F131" s="46" t="s">
        <v>244</v>
      </c>
      <c r="G131" s="46" t="s">
        <v>148</v>
      </c>
      <c r="H131" s="46" t="s">
        <v>1693</v>
      </c>
      <c r="I131" s="46" t="s">
        <v>1694</v>
      </c>
      <c r="J131" s="46" t="s">
        <v>472</v>
      </c>
      <c r="K131" s="46" t="s">
        <v>609</v>
      </c>
      <c r="L131" s="46" t="s">
        <v>422</v>
      </c>
      <c r="M131" s="46" t="s">
        <v>444</v>
      </c>
      <c r="N131" s="46" t="s">
        <v>444</v>
      </c>
      <c r="O131" s="46" t="s">
        <v>444</v>
      </c>
      <c r="P131" s="46" t="s">
        <v>444</v>
      </c>
      <c r="Q131" s="46" t="s">
        <v>444</v>
      </c>
    </row>
    <row r="132" spans="1:17" hidden="1" x14ac:dyDescent="0.35">
      <c r="A132" s="48">
        <v>46053</v>
      </c>
      <c r="B132" s="46" t="s">
        <v>72</v>
      </c>
      <c r="C132" s="46" t="s">
        <v>58</v>
      </c>
      <c r="D132" s="46" t="s">
        <v>58</v>
      </c>
      <c r="E132" s="46" t="s">
        <v>121</v>
      </c>
      <c r="F132" s="46" t="s">
        <v>122</v>
      </c>
      <c r="G132" s="46" t="s">
        <v>48</v>
      </c>
      <c r="H132" s="46" t="s">
        <v>1662</v>
      </c>
      <c r="I132" s="46" t="s">
        <v>1695</v>
      </c>
      <c r="J132" s="46" t="s">
        <v>468</v>
      </c>
      <c r="K132" s="46" t="s">
        <v>609</v>
      </c>
      <c r="L132" s="46" t="s">
        <v>422</v>
      </c>
      <c r="M132" s="46" t="s">
        <v>444</v>
      </c>
      <c r="N132" s="46" t="s">
        <v>444</v>
      </c>
      <c r="O132" s="46" t="s">
        <v>444</v>
      </c>
      <c r="P132" s="46" t="s">
        <v>444</v>
      </c>
      <c r="Q132" s="46" t="s">
        <v>444</v>
      </c>
    </row>
    <row r="133" spans="1:17" hidden="1" x14ac:dyDescent="0.35">
      <c r="A133" s="48">
        <v>46053</v>
      </c>
      <c r="B133" s="46" t="s">
        <v>72</v>
      </c>
      <c r="C133" s="46" t="s">
        <v>58</v>
      </c>
      <c r="D133" s="46" t="s">
        <v>58</v>
      </c>
      <c r="E133" s="46" t="s">
        <v>157</v>
      </c>
      <c r="F133" s="46" t="s">
        <v>158</v>
      </c>
      <c r="G133" s="46" t="s">
        <v>112</v>
      </c>
      <c r="H133" s="46" t="s">
        <v>1461</v>
      </c>
      <c r="I133" s="46" t="s">
        <v>1696</v>
      </c>
      <c r="J133" s="46" t="s">
        <v>810</v>
      </c>
      <c r="K133" s="46" t="s">
        <v>612</v>
      </c>
      <c r="L133" s="46" t="s">
        <v>422</v>
      </c>
      <c r="M133" s="46" t="s">
        <v>444</v>
      </c>
      <c r="N133" s="46" t="s">
        <v>444</v>
      </c>
      <c r="O133" s="46" t="s">
        <v>444</v>
      </c>
      <c r="P133" s="46" t="s">
        <v>444</v>
      </c>
      <c r="Q133" s="46" t="s">
        <v>444</v>
      </c>
    </row>
    <row r="134" spans="1:17" hidden="1" x14ac:dyDescent="0.35">
      <c r="A134" s="48">
        <v>46053</v>
      </c>
      <c r="B134" s="46" t="s">
        <v>72</v>
      </c>
      <c r="C134" s="46" t="s">
        <v>58</v>
      </c>
      <c r="D134" s="46" t="s">
        <v>58</v>
      </c>
      <c r="E134" s="46" t="s">
        <v>325</v>
      </c>
      <c r="F134" s="46" t="s">
        <v>326</v>
      </c>
      <c r="G134" s="46" t="s">
        <v>112</v>
      </c>
      <c r="H134" s="46" t="s">
        <v>1691</v>
      </c>
      <c r="I134" s="46" t="s">
        <v>466</v>
      </c>
      <c r="J134" s="46" t="s">
        <v>508</v>
      </c>
      <c r="K134" s="46" t="s">
        <v>1002</v>
      </c>
      <c r="L134" s="46" t="s">
        <v>422</v>
      </c>
      <c r="M134" s="46" t="s">
        <v>444</v>
      </c>
      <c r="N134" s="46" t="s">
        <v>444</v>
      </c>
      <c r="O134" s="46" t="s">
        <v>444</v>
      </c>
      <c r="P134" s="46" t="s">
        <v>444</v>
      </c>
      <c r="Q134" s="46" t="s">
        <v>444</v>
      </c>
    </row>
    <row r="135" spans="1:17" hidden="1" x14ac:dyDescent="0.35">
      <c r="A135" s="48">
        <v>46053</v>
      </c>
      <c r="B135" s="46" t="s">
        <v>72</v>
      </c>
      <c r="C135" s="46" t="s">
        <v>58</v>
      </c>
      <c r="D135" s="46" t="s">
        <v>58</v>
      </c>
      <c r="E135" s="46" t="s">
        <v>277</v>
      </c>
      <c r="F135" s="46" t="s">
        <v>278</v>
      </c>
      <c r="G135" s="46" t="s">
        <v>143</v>
      </c>
      <c r="H135" s="46" t="s">
        <v>1693</v>
      </c>
      <c r="I135" s="46" t="s">
        <v>1697</v>
      </c>
      <c r="J135" s="46" t="s">
        <v>539</v>
      </c>
      <c r="K135" s="46" t="s">
        <v>586</v>
      </c>
      <c r="L135" s="46" t="s">
        <v>422</v>
      </c>
      <c r="M135" s="46" t="s">
        <v>444</v>
      </c>
      <c r="N135" s="46" t="s">
        <v>444</v>
      </c>
      <c r="O135" s="46" t="s">
        <v>444</v>
      </c>
      <c r="P135" s="46" t="s">
        <v>444</v>
      </c>
      <c r="Q135" s="46" t="s">
        <v>444</v>
      </c>
    </row>
    <row r="136" spans="1:17" hidden="1" x14ac:dyDescent="0.35">
      <c r="A136" s="48">
        <v>46053</v>
      </c>
      <c r="B136" s="46" t="s">
        <v>72</v>
      </c>
      <c r="C136" s="46" t="s">
        <v>58</v>
      </c>
      <c r="D136" s="46" t="s">
        <v>58</v>
      </c>
      <c r="E136" s="46" t="s">
        <v>303</v>
      </c>
      <c r="F136" s="46" t="s">
        <v>304</v>
      </c>
      <c r="G136" s="46" t="s">
        <v>112</v>
      </c>
      <c r="H136" s="46" t="s">
        <v>1698</v>
      </c>
      <c r="I136" s="46" t="s">
        <v>470</v>
      </c>
      <c r="J136" s="46" t="s">
        <v>538</v>
      </c>
      <c r="K136" s="46" t="s">
        <v>1114</v>
      </c>
      <c r="L136" s="46" t="s">
        <v>422</v>
      </c>
      <c r="M136" s="46" t="s">
        <v>444</v>
      </c>
      <c r="N136" s="46" t="s">
        <v>444</v>
      </c>
      <c r="O136" s="46" t="s">
        <v>444</v>
      </c>
      <c r="P136" s="46" t="s">
        <v>444</v>
      </c>
      <c r="Q136" s="46" t="s">
        <v>444</v>
      </c>
    </row>
    <row r="137" spans="1:17" hidden="1" x14ac:dyDescent="0.35">
      <c r="A137" s="48">
        <v>46053</v>
      </c>
      <c r="B137" s="46" t="s">
        <v>72</v>
      </c>
      <c r="C137" s="46" t="s">
        <v>58</v>
      </c>
      <c r="D137" s="46" t="s">
        <v>58</v>
      </c>
      <c r="E137" s="46" t="s">
        <v>245</v>
      </c>
      <c r="F137" s="46" t="s">
        <v>246</v>
      </c>
      <c r="G137" s="46" t="s">
        <v>143</v>
      </c>
      <c r="H137" s="46" t="s">
        <v>1699</v>
      </c>
      <c r="I137" s="46" t="s">
        <v>1498</v>
      </c>
      <c r="J137" s="46" t="s">
        <v>508</v>
      </c>
      <c r="K137" s="46" t="s">
        <v>1477</v>
      </c>
      <c r="L137" s="46" t="s">
        <v>422</v>
      </c>
      <c r="M137" s="46" t="s">
        <v>444</v>
      </c>
      <c r="N137" s="46" t="s">
        <v>444</v>
      </c>
      <c r="O137" s="46" t="s">
        <v>444</v>
      </c>
      <c r="P137" s="46" t="s">
        <v>444</v>
      </c>
      <c r="Q137" s="46" t="s">
        <v>444</v>
      </c>
    </row>
    <row r="138" spans="1:17" hidden="1" x14ac:dyDescent="0.35">
      <c r="A138" s="48">
        <v>46053</v>
      </c>
      <c r="B138" s="46" t="s">
        <v>72</v>
      </c>
      <c r="C138" s="46" t="s">
        <v>58</v>
      </c>
      <c r="D138" s="46" t="s">
        <v>58</v>
      </c>
      <c r="E138" s="46" t="s">
        <v>285</v>
      </c>
      <c r="F138" s="46" t="s">
        <v>286</v>
      </c>
      <c r="G138" s="46" t="s">
        <v>100</v>
      </c>
      <c r="H138" s="46" t="s">
        <v>1638</v>
      </c>
      <c r="I138" s="46" t="s">
        <v>1458</v>
      </c>
      <c r="J138" s="46" t="s">
        <v>422</v>
      </c>
      <c r="K138" s="46" t="s">
        <v>468</v>
      </c>
      <c r="L138" s="46" t="s">
        <v>422</v>
      </c>
      <c r="M138" s="46" t="s">
        <v>444</v>
      </c>
      <c r="N138" s="46" t="s">
        <v>444</v>
      </c>
      <c r="O138" s="46" t="s">
        <v>444</v>
      </c>
      <c r="P138" s="46" t="s">
        <v>444</v>
      </c>
      <c r="Q138" s="46" t="s">
        <v>444</v>
      </c>
    </row>
    <row r="139" spans="1:17" hidden="1" x14ac:dyDescent="0.35">
      <c r="A139" s="48">
        <v>46053</v>
      </c>
      <c r="B139" s="46" t="s">
        <v>72</v>
      </c>
      <c r="C139" s="46" t="s">
        <v>58</v>
      </c>
      <c r="D139" s="46" t="s">
        <v>58</v>
      </c>
      <c r="E139" s="46" t="s">
        <v>233</v>
      </c>
      <c r="F139" s="46" t="s">
        <v>234</v>
      </c>
      <c r="G139" s="46" t="s">
        <v>109</v>
      </c>
      <c r="H139" s="46" t="s">
        <v>1049</v>
      </c>
      <c r="I139" s="46" t="s">
        <v>488</v>
      </c>
      <c r="J139" s="46" t="s">
        <v>422</v>
      </c>
      <c r="K139" s="46" t="s">
        <v>537</v>
      </c>
      <c r="L139" s="46" t="s">
        <v>422</v>
      </c>
      <c r="M139" s="46" t="s">
        <v>444</v>
      </c>
      <c r="N139" s="46" t="s">
        <v>444</v>
      </c>
      <c r="O139" s="46" t="s">
        <v>444</v>
      </c>
      <c r="P139" s="46" t="s">
        <v>444</v>
      </c>
      <c r="Q139" s="46" t="s">
        <v>444</v>
      </c>
    </row>
    <row r="140" spans="1:17" hidden="1" x14ac:dyDescent="0.35">
      <c r="A140" s="48">
        <v>46053</v>
      </c>
      <c r="B140" s="46" t="s">
        <v>72</v>
      </c>
      <c r="C140" s="46" t="s">
        <v>58</v>
      </c>
      <c r="D140" s="46" t="s">
        <v>58</v>
      </c>
      <c r="E140" s="46" t="s">
        <v>217</v>
      </c>
      <c r="F140" s="46" t="s">
        <v>218</v>
      </c>
      <c r="G140" s="46" t="s">
        <v>100</v>
      </c>
      <c r="H140" s="46" t="s">
        <v>1618</v>
      </c>
      <c r="I140" s="46" t="s">
        <v>584</v>
      </c>
      <c r="J140" s="46" t="s">
        <v>422</v>
      </c>
      <c r="K140" s="46" t="s">
        <v>538</v>
      </c>
      <c r="L140" s="46" t="s">
        <v>422</v>
      </c>
      <c r="M140" s="46" t="s">
        <v>444</v>
      </c>
      <c r="N140" s="46" t="s">
        <v>444</v>
      </c>
      <c r="O140" s="46" t="s">
        <v>444</v>
      </c>
      <c r="P140" s="46" t="s">
        <v>444</v>
      </c>
      <c r="Q140" s="46" t="s">
        <v>444</v>
      </c>
    </row>
    <row r="141" spans="1:17" hidden="1" x14ac:dyDescent="0.35">
      <c r="A141" s="48">
        <v>46053</v>
      </c>
      <c r="B141" s="46" t="s">
        <v>72</v>
      </c>
      <c r="C141" s="46" t="s">
        <v>58</v>
      </c>
      <c r="D141" s="46" t="s">
        <v>58</v>
      </c>
      <c r="E141" s="46" t="s">
        <v>151</v>
      </c>
      <c r="F141" s="46" t="s">
        <v>152</v>
      </c>
      <c r="G141" s="46" t="s">
        <v>143</v>
      </c>
      <c r="H141" s="46" t="s">
        <v>1675</v>
      </c>
      <c r="I141" s="46" t="s">
        <v>1621</v>
      </c>
      <c r="J141" s="46" t="s">
        <v>422</v>
      </c>
      <c r="K141" s="46" t="s">
        <v>780</v>
      </c>
      <c r="L141" s="46" t="s">
        <v>422</v>
      </c>
      <c r="M141" s="46" t="s">
        <v>444</v>
      </c>
      <c r="N141" s="46" t="s">
        <v>444</v>
      </c>
      <c r="O141" s="46" t="s">
        <v>444</v>
      </c>
      <c r="P141" s="46" t="s">
        <v>444</v>
      </c>
      <c r="Q141" s="46" t="s">
        <v>444</v>
      </c>
    </row>
    <row r="142" spans="1:17" hidden="1" x14ac:dyDescent="0.35">
      <c r="A142" s="48">
        <v>46053</v>
      </c>
      <c r="B142" s="46" t="s">
        <v>72</v>
      </c>
      <c r="C142" s="46" t="s">
        <v>58</v>
      </c>
      <c r="D142" s="46" t="s">
        <v>58</v>
      </c>
      <c r="E142" s="46" t="s">
        <v>350</v>
      </c>
      <c r="F142" s="46" t="s">
        <v>351</v>
      </c>
      <c r="G142" s="46" t="s">
        <v>148</v>
      </c>
      <c r="H142" s="46" t="s">
        <v>771</v>
      </c>
      <c r="I142" s="46" t="s">
        <v>474</v>
      </c>
      <c r="J142" s="46" t="s">
        <v>422</v>
      </c>
      <c r="K142" s="46" t="s">
        <v>540</v>
      </c>
      <c r="L142" s="46" t="s">
        <v>422</v>
      </c>
      <c r="M142" s="46" t="s">
        <v>444</v>
      </c>
      <c r="N142" s="46" t="s">
        <v>444</v>
      </c>
      <c r="O142" s="46" t="s">
        <v>444</v>
      </c>
      <c r="P142" s="46" t="s">
        <v>444</v>
      </c>
      <c r="Q142" s="46" t="s">
        <v>444</v>
      </c>
    </row>
    <row r="143" spans="1:17" hidden="1" x14ac:dyDescent="0.35">
      <c r="A143" s="48">
        <v>46053</v>
      </c>
      <c r="B143" s="46" t="s">
        <v>72</v>
      </c>
      <c r="C143" s="46" t="s">
        <v>58</v>
      </c>
      <c r="D143" s="46" t="s">
        <v>58</v>
      </c>
      <c r="E143" s="46" t="s">
        <v>215</v>
      </c>
      <c r="F143" s="46" t="s">
        <v>216</v>
      </c>
      <c r="G143" s="46" t="s">
        <v>100</v>
      </c>
      <c r="H143" s="46" t="s">
        <v>1700</v>
      </c>
      <c r="I143" s="46" t="s">
        <v>1099</v>
      </c>
      <c r="J143" s="46" t="s">
        <v>472</v>
      </c>
      <c r="K143" s="46" t="s">
        <v>479</v>
      </c>
      <c r="L143" s="46" t="s">
        <v>422</v>
      </c>
      <c r="M143" s="46" t="s">
        <v>444</v>
      </c>
      <c r="N143" s="46" t="s">
        <v>444</v>
      </c>
      <c r="O143" s="46" t="s">
        <v>444</v>
      </c>
      <c r="P143" s="46" t="s">
        <v>444</v>
      </c>
      <c r="Q143" s="46" t="s">
        <v>444</v>
      </c>
    </row>
    <row r="144" spans="1:17" hidden="1" x14ac:dyDescent="0.35">
      <c r="A144" s="48">
        <v>46053</v>
      </c>
      <c r="B144" s="46" t="s">
        <v>72</v>
      </c>
      <c r="C144" s="46" t="s">
        <v>58</v>
      </c>
      <c r="D144" s="46" t="s">
        <v>58</v>
      </c>
      <c r="E144" s="46" t="s">
        <v>115</v>
      </c>
      <c r="F144" s="46" t="s">
        <v>116</v>
      </c>
      <c r="G144" s="46" t="s">
        <v>47</v>
      </c>
      <c r="H144" s="46" t="s">
        <v>1701</v>
      </c>
      <c r="I144" s="46" t="s">
        <v>1702</v>
      </c>
      <c r="J144" s="46" t="s">
        <v>1152</v>
      </c>
      <c r="K144" s="46" t="s">
        <v>1623</v>
      </c>
      <c r="L144" s="46" t="s">
        <v>422</v>
      </c>
      <c r="M144" s="46" t="s">
        <v>444</v>
      </c>
      <c r="N144" s="46" t="s">
        <v>444</v>
      </c>
      <c r="O144" s="46" t="s">
        <v>444</v>
      </c>
      <c r="P144" s="46" t="s">
        <v>444</v>
      </c>
      <c r="Q144" s="46" t="s">
        <v>444</v>
      </c>
    </row>
    <row r="145" spans="1:17" hidden="1" x14ac:dyDescent="0.35">
      <c r="A145" s="48">
        <v>46053</v>
      </c>
      <c r="B145" s="46" t="s">
        <v>384</v>
      </c>
      <c r="C145" s="46" t="s">
        <v>58</v>
      </c>
      <c r="D145" s="46" t="s">
        <v>58</v>
      </c>
      <c r="E145" s="46" t="s">
        <v>1609</v>
      </c>
      <c r="F145" s="46" t="s">
        <v>812</v>
      </c>
      <c r="G145" s="46" t="s">
        <v>812</v>
      </c>
      <c r="H145" s="46" t="s">
        <v>444</v>
      </c>
      <c r="I145" s="46" t="s">
        <v>444</v>
      </c>
      <c r="J145" s="46" t="s">
        <v>444</v>
      </c>
      <c r="K145" s="46" t="s">
        <v>444</v>
      </c>
      <c r="L145" s="46" t="s">
        <v>444</v>
      </c>
      <c r="M145" s="46" t="s">
        <v>422</v>
      </c>
      <c r="N145" s="46" t="s">
        <v>444</v>
      </c>
      <c r="O145" s="46" t="s">
        <v>422</v>
      </c>
      <c r="P145" s="46" t="s">
        <v>444</v>
      </c>
      <c r="Q145" s="46" t="s">
        <v>444</v>
      </c>
    </row>
    <row r="146" spans="1:17" hidden="1" x14ac:dyDescent="0.35">
      <c r="A146" s="48">
        <v>46053</v>
      </c>
      <c r="B146" s="46" t="s">
        <v>384</v>
      </c>
      <c r="C146" s="46" t="s">
        <v>58</v>
      </c>
      <c r="D146" s="46" t="s">
        <v>58</v>
      </c>
      <c r="E146" s="46" t="s">
        <v>1614</v>
      </c>
      <c r="F146" s="46" t="s">
        <v>812</v>
      </c>
      <c r="G146" s="46" t="s">
        <v>812</v>
      </c>
      <c r="H146" s="46" t="s">
        <v>444</v>
      </c>
      <c r="I146" s="46" t="s">
        <v>444</v>
      </c>
      <c r="J146" s="46" t="s">
        <v>444</v>
      </c>
      <c r="K146" s="46" t="s">
        <v>444</v>
      </c>
      <c r="L146" s="46" t="s">
        <v>444</v>
      </c>
      <c r="M146" s="46" t="s">
        <v>422</v>
      </c>
      <c r="N146" s="46" t="s">
        <v>444</v>
      </c>
      <c r="O146" s="46" t="s">
        <v>422</v>
      </c>
      <c r="P146" s="46" t="s">
        <v>444</v>
      </c>
      <c r="Q146" s="46" t="s">
        <v>444</v>
      </c>
    </row>
    <row r="147" spans="1:17" hidden="1" x14ac:dyDescent="0.35">
      <c r="A147" s="48">
        <v>46053</v>
      </c>
      <c r="B147" s="46" t="s">
        <v>384</v>
      </c>
      <c r="C147" s="46" t="s">
        <v>58</v>
      </c>
      <c r="D147" s="46" t="s">
        <v>58</v>
      </c>
      <c r="E147" s="46" t="s">
        <v>337</v>
      </c>
      <c r="F147" s="46" t="s">
        <v>330</v>
      </c>
      <c r="G147" s="46" t="s">
        <v>112</v>
      </c>
      <c r="H147" s="46" t="s">
        <v>444</v>
      </c>
      <c r="I147" s="46" t="s">
        <v>444</v>
      </c>
      <c r="J147" s="46" t="s">
        <v>444</v>
      </c>
      <c r="K147" s="46" t="s">
        <v>444</v>
      </c>
      <c r="L147" s="46" t="s">
        <v>444</v>
      </c>
      <c r="M147" s="46" t="s">
        <v>422</v>
      </c>
      <c r="N147" s="46" t="s">
        <v>444</v>
      </c>
      <c r="O147" s="46" t="s">
        <v>422</v>
      </c>
      <c r="P147" s="46" t="s">
        <v>444</v>
      </c>
      <c r="Q147" s="46" t="s">
        <v>444</v>
      </c>
    </row>
    <row r="148" spans="1:17" hidden="1" x14ac:dyDescent="0.35">
      <c r="A148" s="48">
        <v>46053</v>
      </c>
      <c r="B148" s="46" t="s">
        <v>384</v>
      </c>
      <c r="C148" s="46" t="s">
        <v>58</v>
      </c>
      <c r="D148" s="46" t="s">
        <v>58</v>
      </c>
      <c r="E148" s="46" t="s">
        <v>205</v>
      </c>
      <c r="F148" s="46" t="s">
        <v>206</v>
      </c>
      <c r="G148" s="46" t="s">
        <v>180</v>
      </c>
      <c r="H148" s="46" t="s">
        <v>444</v>
      </c>
      <c r="I148" s="46" t="s">
        <v>444</v>
      </c>
      <c r="J148" s="46" t="s">
        <v>444</v>
      </c>
      <c r="K148" s="46" t="s">
        <v>444</v>
      </c>
      <c r="L148" s="46" t="s">
        <v>444</v>
      </c>
      <c r="M148" s="46" t="s">
        <v>422</v>
      </c>
      <c r="N148" s="46" t="s">
        <v>444</v>
      </c>
      <c r="O148" s="46" t="s">
        <v>422</v>
      </c>
      <c r="P148" s="46" t="s">
        <v>444</v>
      </c>
      <c r="Q148" s="46" t="s">
        <v>444</v>
      </c>
    </row>
    <row r="149" spans="1:17" hidden="1" x14ac:dyDescent="0.35">
      <c r="A149" s="48">
        <v>46053</v>
      </c>
      <c r="B149" s="46" t="s">
        <v>384</v>
      </c>
      <c r="C149" s="46" t="s">
        <v>58</v>
      </c>
      <c r="D149" s="46" t="s">
        <v>58</v>
      </c>
      <c r="E149" s="46" t="s">
        <v>219</v>
      </c>
      <c r="F149" s="46" t="s">
        <v>220</v>
      </c>
      <c r="G149" s="46" t="s">
        <v>48</v>
      </c>
      <c r="H149" s="46" t="s">
        <v>444</v>
      </c>
      <c r="I149" s="46" t="s">
        <v>444</v>
      </c>
      <c r="J149" s="46" t="s">
        <v>444</v>
      </c>
      <c r="K149" s="46" t="s">
        <v>444</v>
      </c>
      <c r="L149" s="46" t="s">
        <v>444</v>
      </c>
      <c r="M149" s="46" t="s">
        <v>465</v>
      </c>
      <c r="N149" s="46" t="s">
        <v>472</v>
      </c>
      <c r="O149" s="46" t="s">
        <v>422</v>
      </c>
      <c r="P149" s="46" t="s">
        <v>444</v>
      </c>
      <c r="Q149" s="46" t="s">
        <v>444</v>
      </c>
    </row>
    <row r="150" spans="1:17" hidden="1" x14ac:dyDescent="0.35">
      <c r="A150" s="48">
        <v>46053</v>
      </c>
      <c r="B150" s="46" t="s">
        <v>384</v>
      </c>
      <c r="C150" s="46" t="s">
        <v>58</v>
      </c>
      <c r="D150" s="46" t="s">
        <v>58</v>
      </c>
      <c r="E150" s="46" t="s">
        <v>178</v>
      </c>
      <c r="F150" s="46" t="s">
        <v>179</v>
      </c>
      <c r="G150" s="46" t="s">
        <v>180</v>
      </c>
      <c r="H150" s="46" t="s">
        <v>444</v>
      </c>
      <c r="I150" s="46" t="s">
        <v>444</v>
      </c>
      <c r="J150" s="46" t="s">
        <v>444</v>
      </c>
      <c r="K150" s="46" t="s">
        <v>444</v>
      </c>
      <c r="L150" s="46" t="s">
        <v>444</v>
      </c>
      <c r="M150" s="46" t="s">
        <v>422</v>
      </c>
      <c r="N150" s="46" t="s">
        <v>444</v>
      </c>
      <c r="O150" s="46" t="s">
        <v>422</v>
      </c>
      <c r="P150" s="46" t="s">
        <v>444</v>
      </c>
      <c r="Q150" s="46" t="s">
        <v>444</v>
      </c>
    </row>
    <row r="151" spans="1:17" hidden="1" x14ac:dyDescent="0.35">
      <c r="A151" s="48">
        <v>46053</v>
      </c>
      <c r="B151" s="46" t="s">
        <v>384</v>
      </c>
      <c r="C151" s="46" t="s">
        <v>58</v>
      </c>
      <c r="D151" s="46" t="s">
        <v>58</v>
      </c>
      <c r="E151" s="46" t="s">
        <v>349</v>
      </c>
      <c r="F151" s="46" t="s">
        <v>330</v>
      </c>
      <c r="G151" s="46" t="s">
        <v>112</v>
      </c>
      <c r="H151" s="46" t="s">
        <v>444</v>
      </c>
      <c r="I151" s="46" t="s">
        <v>444</v>
      </c>
      <c r="J151" s="46" t="s">
        <v>444</v>
      </c>
      <c r="K151" s="46" t="s">
        <v>444</v>
      </c>
      <c r="L151" s="46" t="s">
        <v>444</v>
      </c>
      <c r="M151" s="46" t="s">
        <v>508</v>
      </c>
      <c r="N151" s="46" t="s">
        <v>444</v>
      </c>
      <c r="O151" s="46" t="s">
        <v>508</v>
      </c>
      <c r="P151" s="46" t="s">
        <v>444</v>
      </c>
      <c r="Q151" s="46" t="s">
        <v>444</v>
      </c>
    </row>
    <row r="152" spans="1:17" hidden="1" x14ac:dyDescent="0.35">
      <c r="A152" s="48">
        <v>46053</v>
      </c>
      <c r="B152" s="46" t="s">
        <v>384</v>
      </c>
      <c r="C152" s="46" t="s">
        <v>58</v>
      </c>
      <c r="D152" s="46" t="s">
        <v>58</v>
      </c>
      <c r="E152" s="46" t="s">
        <v>346</v>
      </c>
      <c r="F152" s="46" t="s">
        <v>330</v>
      </c>
      <c r="G152" s="46" t="s">
        <v>112</v>
      </c>
      <c r="H152" s="46" t="s">
        <v>444</v>
      </c>
      <c r="I152" s="46" t="s">
        <v>444</v>
      </c>
      <c r="J152" s="46" t="s">
        <v>444</v>
      </c>
      <c r="K152" s="46" t="s">
        <v>444</v>
      </c>
      <c r="L152" s="46" t="s">
        <v>444</v>
      </c>
      <c r="M152" s="46" t="s">
        <v>538</v>
      </c>
      <c r="N152" s="46" t="s">
        <v>444</v>
      </c>
      <c r="O152" s="46" t="s">
        <v>538</v>
      </c>
      <c r="P152" s="46" t="s">
        <v>444</v>
      </c>
      <c r="Q152" s="46" t="s">
        <v>444</v>
      </c>
    </row>
    <row r="153" spans="1:17" hidden="1" x14ac:dyDescent="0.35">
      <c r="A153" s="48">
        <v>46053</v>
      </c>
      <c r="B153" s="46" t="s">
        <v>384</v>
      </c>
      <c r="C153" s="46" t="s">
        <v>58</v>
      </c>
      <c r="D153" s="46" t="s">
        <v>58</v>
      </c>
      <c r="E153" s="46" t="s">
        <v>1611</v>
      </c>
      <c r="F153" s="46" t="s">
        <v>812</v>
      </c>
      <c r="G153" s="46" t="s">
        <v>812</v>
      </c>
      <c r="H153" s="46" t="s">
        <v>444</v>
      </c>
      <c r="I153" s="46" t="s">
        <v>444</v>
      </c>
      <c r="J153" s="46" t="s">
        <v>444</v>
      </c>
      <c r="K153" s="46" t="s">
        <v>444</v>
      </c>
      <c r="L153" s="46" t="s">
        <v>444</v>
      </c>
      <c r="M153" s="46" t="s">
        <v>422</v>
      </c>
      <c r="N153" s="46" t="s">
        <v>444</v>
      </c>
      <c r="O153" s="46" t="s">
        <v>444</v>
      </c>
      <c r="P153" s="46" t="s">
        <v>422</v>
      </c>
      <c r="Q153" s="46" t="s">
        <v>444</v>
      </c>
    </row>
    <row r="154" spans="1:17" hidden="1" x14ac:dyDescent="0.35">
      <c r="A154" s="48">
        <v>46053</v>
      </c>
      <c r="B154" s="46" t="s">
        <v>384</v>
      </c>
      <c r="C154" s="46" t="s">
        <v>58</v>
      </c>
      <c r="D154" s="46" t="s">
        <v>58</v>
      </c>
      <c r="E154" s="46" t="s">
        <v>1610</v>
      </c>
      <c r="F154" s="46" t="s">
        <v>812</v>
      </c>
      <c r="G154" s="46" t="s">
        <v>812</v>
      </c>
      <c r="H154" s="46" t="s">
        <v>444</v>
      </c>
      <c r="I154" s="46" t="s">
        <v>444</v>
      </c>
      <c r="J154" s="46" t="s">
        <v>444</v>
      </c>
      <c r="K154" s="46" t="s">
        <v>444</v>
      </c>
      <c r="L154" s="46" t="s">
        <v>444</v>
      </c>
      <c r="M154" s="46" t="s">
        <v>422</v>
      </c>
      <c r="N154" s="46" t="s">
        <v>422</v>
      </c>
      <c r="O154" s="46" t="s">
        <v>444</v>
      </c>
      <c r="P154" s="46" t="s">
        <v>444</v>
      </c>
      <c r="Q154" s="46" t="s">
        <v>444</v>
      </c>
    </row>
    <row r="155" spans="1:17" hidden="1" x14ac:dyDescent="0.35">
      <c r="A155" s="48">
        <v>46053</v>
      </c>
      <c r="B155" s="46" t="s">
        <v>384</v>
      </c>
      <c r="C155" s="46" t="s">
        <v>58</v>
      </c>
      <c r="D155" s="46" t="s">
        <v>58</v>
      </c>
      <c r="E155" s="46" t="s">
        <v>1612</v>
      </c>
      <c r="F155" s="46" t="s">
        <v>812</v>
      </c>
      <c r="G155" s="46" t="s">
        <v>812</v>
      </c>
      <c r="H155" s="46" t="s">
        <v>444</v>
      </c>
      <c r="I155" s="46" t="s">
        <v>444</v>
      </c>
      <c r="J155" s="46" t="s">
        <v>444</v>
      </c>
      <c r="K155" s="46" t="s">
        <v>444</v>
      </c>
      <c r="L155" s="46" t="s">
        <v>444</v>
      </c>
      <c r="M155" s="46" t="s">
        <v>422</v>
      </c>
      <c r="N155" s="46" t="s">
        <v>422</v>
      </c>
      <c r="O155" s="46" t="s">
        <v>444</v>
      </c>
      <c r="P155" s="46" t="s">
        <v>444</v>
      </c>
      <c r="Q155" s="46" t="s">
        <v>444</v>
      </c>
    </row>
    <row r="156" spans="1:17" hidden="1" x14ac:dyDescent="0.35">
      <c r="A156" s="48">
        <v>46053</v>
      </c>
      <c r="B156" s="46" t="s">
        <v>384</v>
      </c>
      <c r="C156" s="46" t="s">
        <v>58</v>
      </c>
      <c r="D156" s="46" t="s">
        <v>58</v>
      </c>
      <c r="E156" s="46" t="s">
        <v>1608</v>
      </c>
      <c r="F156" s="46" t="s">
        <v>812</v>
      </c>
      <c r="G156" s="46" t="s">
        <v>812</v>
      </c>
      <c r="H156" s="46" t="s">
        <v>444</v>
      </c>
      <c r="I156" s="46" t="s">
        <v>444</v>
      </c>
      <c r="J156" s="46" t="s">
        <v>444</v>
      </c>
      <c r="K156" s="46" t="s">
        <v>444</v>
      </c>
      <c r="L156" s="46" t="s">
        <v>444</v>
      </c>
      <c r="M156" s="46" t="s">
        <v>422</v>
      </c>
      <c r="N156" s="46" t="s">
        <v>422</v>
      </c>
      <c r="O156" s="46" t="s">
        <v>444</v>
      </c>
      <c r="P156" s="46" t="s">
        <v>444</v>
      </c>
      <c r="Q156" s="46" t="s">
        <v>444</v>
      </c>
    </row>
    <row r="157" spans="1:17" hidden="1" x14ac:dyDescent="0.35">
      <c r="A157" s="48">
        <v>46053</v>
      </c>
      <c r="B157" s="46" t="s">
        <v>384</v>
      </c>
      <c r="C157" s="46" t="s">
        <v>58</v>
      </c>
      <c r="D157" s="46" t="s">
        <v>58</v>
      </c>
      <c r="E157" s="46" t="s">
        <v>29</v>
      </c>
      <c r="F157" s="46" t="s">
        <v>812</v>
      </c>
      <c r="G157" s="46" t="s">
        <v>812</v>
      </c>
      <c r="H157" s="46" t="s">
        <v>444</v>
      </c>
      <c r="I157" s="46" t="s">
        <v>444</v>
      </c>
      <c r="J157" s="46" t="s">
        <v>444</v>
      </c>
      <c r="K157" s="46" t="s">
        <v>444</v>
      </c>
      <c r="L157" s="46" t="s">
        <v>444</v>
      </c>
      <c r="M157" s="46" t="s">
        <v>422</v>
      </c>
      <c r="N157" s="46" t="s">
        <v>422</v>
      </c>
      <c r="O157" s="46" t="s">
        <v>444</v>
      </c>
      <c r="P157" s="46" t="s">
        <v>444</v>
      </c>
      <c r="Q157" s="46" t="s">
        <v>444</v>
      </c>
    </row>
    <row r="158" spans="1:17" hidden="1" x14ac:dyDescent="0.35">
      <c r="A158" s="48">
        <v>46053</v>
      </c>
      <c r="B158" s="46" t="s">
        <v>384</v>
      </c>
      <c r="C158" s="46" t="s">
        <v>58</v>
      </c>
      <c r="D158" s="46" t="s">
        <v>58</v>
      </c>
      <c r="E158" s="46" t="s">
        <v>1606</v>
      </c>
      <c r="F158" s="46" t="s">
        <v>812</v>
      </c>
      <c r="G158" s="46" t="s">
        <v>812</v>
      </c>
      <c r="H158" s="46" t="s">
        <v>444</v>
      </c>
      <c r="I158" s="46" t="s">
        <v>444</v>
      </c>
      <c r="J158" s="46" t="s">
        <v>444</v>
      </c>
      <c r="K158" s="46" t="s">
        <v>444</v>
      </c>
      <c r="L158" s="46" t="s">
        <v>444</v>
      </c>
      <c r="M158" s="46" t="s">
        <v>422</v>
      </c>
      <c r="N158" s="46" t="s">
        <v>422</v>
      </c>
      <c r="O158" s="46" t="s">
        <v>444</v>
      </c>
      <c r="P158" s="46" t="s">
        <v>444</v>
      </c>
      <c r="Q158" s="46" t="s">
        <v>444</v>
      </c>
    </row>
    <row r="159" spans="1:17" hidden="1" x14ac:dyDescent="0.35">
      <c r="A159" s="48">
        <v>46053</v>
      </c>
      <c r="B159" s="46" t="s">
        <v>384</v>
      </c>
      <c r="C159" s="46" t="s">
        <v>58</v>
      </c>
      <c r="D159" s="46" t="s">
        <v>58</v>
      </c>
      <c r="E159" s="46" t="s">
        <v>329</v>
      </c>
      <c r="F159" s="46" t="s">
        <v>330</v>
      </c>
      <c r="G159" s="46" t="s">
        <v>112</v>
      </c>
      <c r="H159" s="46" t="s">
        <v>444</v>
      </c>
      <c r="I159" s="46" t="s">
        <v>444</v>
      </c>
      <c r="J159" s="46" t="s">
        <v>444</v>
      </c>
      <c r="K159" s="46" t="s">
        <v>444</v>
      </c>
      <c r="L159" s="46" t="s">
        <v>444</v>
      </c>
      <c r="M159" s="46" t="s">
        <v>780</v>
      </c>
      <c r="N159" s="46" t="s">
        <v>444</v>
      </c>
      <c r="O159" s="46" t="s">
        <v>508</v>
      </c>
      <c r="P159" s="46" t="s">
        <v>422</v>
      </c>
      <c r="Q159" s="46" t="s">
        <v>444</v>
      </c>
    </row>
    <row r="160" spans="1:17" hidden="1" x14ac:dyDescent="0.35">
      <c r="A160" s="48">
        <v>46053</v>
      </c>
      <c r="B160" s="46" t="s">
        <v>384</v>
      </c>
      <c r="C160" s="46" t="s">
        <v>58</v>
      </c>
      <c r="D160" s="46" t="s">
        <v>58</v>
      </c>
      <c r="E160" s="46" t="s">
        <v>199</v>
      </c>
      <c r="F160" s="46" t="s">
        <v>200</v>
      </c>
      <c r="G160" s="46" t="s">
        <v>200</v>
      </c>
      <c r="H160" s="46" t="s">
        <v>444</v>
      </c>
      <c r="I160" s="46" t="s">
        <v>444</v>
      </c>
      <c r="J160" s="46" t="s">
        <v>444</v>
      </c>
      <c r="K160" s="46" t="s">
        <v>444</v>
      </c>
      <c r="L160" s="46" t="s">
        <v>444</v>
      </c>
      <c r="M160" s="46" t="s">
        <v>422</v>
      </c>
      <c r="N160" s="46" t="s">
        <v>422</v>
      </c>
      <c r="O160" s="46" t="s">
        <v>422</v>
      </c>
      <c r="P160" s="46" t="s">
        <v>422</v>
      </c>
      <c r="Q160" s="46" t="s">
        <v>444</v>
      </c>
    </row>
    <row r="161" spans="1:17" hidden="1" x14ac:dyDescent="0.35">
      <c r="A161" s="48">
        <v>46053</v>
      </c>
      <c r="B161" s="46" t="s">
        <v>384</v>
      </c>
      <c r="C161" s="46" t="s">
        <v>58</v>
      </c>
      <c r="D161" s="46" t="s">
        <v>58</v>
      </c>
      <c r="E161" s="46"/>
      <c r="F161" s="46" t="s">
        <v>812</v>
      </c>
      <c r="G161" s="46" t="s">
        <v>812</v>
      </c>
      <c r="H161" s="46" t="s">
        <v>444</v>
      </c>
      <c r="I161" s="46" t="s">
        <v>444</v>
      </c>
      <c r="J161" s="46" t="s">
        <v>444</v>
      </c>
      <c r="K161" s="46" t="s">
        <v>444</v>
      </c>
      <c r="L161" s="46" t="s">
        <v>444</v>
      </c>
      <c r="M161" s="46" t="s">
        <v>422</v>
      </c>
      <c r="N161" s="46" t="s">
        <v>444</v>
      </c>
      <c r="O161" s="46" t="s">
        <v>422</v>
      </c>
      <c r="P161" s="46" t="s">
        <v>422</v>
      </c>
      <c r="Q161" s="46" t="s">
        <v>444</v>
      </c>
    </row>
    <row r="162" spans="1:17" hidden="1" x14ac:dyDescent="0.35">
      <c r="A162" s="48">
        <v>46053</v>
      </c>
      <c r="B162" s="46" t="s">
        <v>384</v>
      </c>
      <c r="C162" s="46" t="s">
        <v>58</v>
      </c>
      <c r="D162" s="46" t="s">
        <v>58</v>
      </c>
      <c r="E162" s="46" t="s">
        <v>165</v>
      </c>
      <c r="F162" s="46" t="s">
        <v>160</v>
      </c>
      <c r="G162" s="46" t="s">
        <v>112</v>
      </c>
      <c r="H162" s="46" t="s">
        <v>444</v>
      </c>
      <c r="I162" s="46" t="s">
        <v>444</v>
      </c>
      <c r="J162" s="46" t="s">
        <v>444</v>
      </c>
      <c r="K162" s="46" t="s">
        <v>444</v>
      </c>
      <c r="L162" s="46" t="s">
        <v>444</v>
      </c>
      <c r="M162" s="46" t="s">
        <v>422</v>
      </c>
      <c r="N162" s="46" t="s">
        <v>422</v>
      </c>
      <c r="O162" s="46" t="s">
        <v>422</v>
      </c>
      <c r="P162" s="46" t="s">
        <v>422</v>
      </c>
      <c r="Q162" s="46" t="s">
        <v>444</v>
      </c>
    </row>
    <row r="163" spans="1:17" hidden="1" x14ac:dyDescent="0.35">
      <c r="A163" s="48">
        <v>46053</v>
      </c>
      <c r="B163" s="46" t="s">
        <v>384</v>
      </c>
      <c r="C163" s="46" t="s">
        <v>58</v>
      </c>
      <c r="D163" s="46" t="s">
        <v>58</v>
      </c>
      <c r="E163" s="46" t="s">
        <v>1607</v>
      </c>
      <c r="F163" s="46" t="s">
        <v>812</v>
      </c>
      <c r="G163" s="46" t="s">
        <v>812</v>
      </c>
      <c r="H163" s="46" t="s">
        <v>444</v>
      </c>
      <c r="I163" s="46" t="s">
        <v>444</v>
      </c>
      <c r="J163" s="46" t="s">
        <v>444</v>
      </c>
      <c r="K163" s="46" t="s">
        <v>444</v>
      </c>
      <c r="L163" s="46" t="s">
        <v>444</v>
      </c>
      <c r="M163" s="46" t="s">
        <v>422</v>
      </c>
      <c r="N163" s="46" t="s">
        <v>444</v>
      </c>
      <c r="O163" s="46" t="s">
        <v>444</v>
      </c>
      <c r="P163" s="46" t="s">
        <v>422</v>
      </c>
      <c r="Q163" s="46" t="s">
        <v>444</v>
      </c>
    </row>
    <row r="164" spans="1:17" hidden="1" x14ac:dyDescent="0.35">
      <c r="A164" s="48">
        <v>46053</v>
      </c>
      <c r="B164" s="46" t="s">
        <v>384</v>
      </c>
      <c r="C164" s="46" t="s">
        <v>58</v>
      </c>
      <c r="D164" s="46" t="s">
        <v>58</v>
      </c>
      <c r="E164" s="46" t="s">
        <v>338</v>
      </c>
      <c r="F164" s="46" t="s">
        <v>330</v>
      </c>
      <c r="G164" s="46" t="s">
        <v>112</v>
      </c>
      <c r="H164" s="46" t="s">
        <v>444</v>
      </c>
      <c r="I164" s="46" t="s">
        <v>444</v>
      </c>
      <c r="J164" s="46" t="s">
        <v>444</v>
      </c>
      <c r="K164" s="46" t="s">
        <v>444</v>
      </c>
      <c r="L164" s="46" t="s">
        <v>444</v>
      </c>
      <c r="M164" s="46" t="s">
        <v>422</v>
      </c>
      <c r="N164" s="46" t="s">
        <v>444</v>
      </c>
      <c r="O164" s="46" t="s">
        <v>422</v>
      </c>
      <c r="P164" s="46" t="s">
        <v>422</v>
      </c>
      <c r="Q164" s="46" t="s">
        <v>444</v>
      </c>
    </row>
    <row r="165" spans="1:17" hidden="1" x14ac:dyDescent="0.35">
      <c r="A165" s="48">
        <v>46053</v>
      </c>
      <c r="B165" s="46" t="s">
        <v>384</v>
      </c>
      <c r="C165" s="46" t="s">
        <v>58</v>
      </c>
      <c r="D165" s="46" t="s">
        <v>58</v>
      </c>
      <c r="E165" s="46" t="s">
        <v>211</v>
      </c>
      <c r="F165" s="46" t="s">
        <v>212</v>
      </c>
      <c r="G165" s="46" t="s">
        <v>42</v>
      </c>
      <c r="H165" s="46" t="s">
        <v>444</v>
      </c>
      <c r="I165" s="46" t="s">
        <v>444</v>
      </c>
      <c r="J165" s="46" t="s">
        <v>444</v>
      </c>
      <c r="K165" s="46" t="s">
        <v>444</v>
      </c>
      <c r="L165" s="46" t="s">
        <v>444</v>
      </c>
      <c r="M165" s="46" t="s">
        <v>507</v>
      </c>
      <c r="N165" s="46" t="s">
        <v>473</v>
      </c>
      <c r="O165" s="46" t="s">
        <v>422</v>
      </c>
      <c r="P165" s="46" t="s">
        <v>422</v>
      </c>
      <c r="Q165" s="46" t="s">
        <v>444</v>
      </c>
    </row>
    <row r="166" spans="1:17" hidden="1" x14ac:dyDescent="0.35">
      <c r="A166" s="48">
        <v>46053</v>
      </c>
      <c r="B166" s="46" t="s">
        <v>384</v>
      </c>
      <c r="C166" s="46" t="s">
        <v>58</v>
      </c>
      <c r="D166" s="46" t="s">
        <v>58</v>
      </c>
      <c r="E166" s="46" t="s">
        <v>309</v>
      </c>
      <c r="F166" s="46" t="s">
        <v>310</v>
      </c>
      <c r="G166" s="46" t="s">
        <v>42</v>
      </c>
      <c r="H166" s="46" t="s">
        <v>444</v>
      </c>
      <c r="I166" s="46" t="s">
        <v>444</v>
      </c>
      <c r="J166" s="46" t="s">
        <v>444</v>
      </c>
      <c r="K166" s="46" t="s">
        <v>444</v>
      </c>
      <c r="L166" s="46" t="s">
        <v>444</v>
      </c>
      <c r="M166" s="46" t="s">
        <v>1425</v>
      </c>
      <c r="N166" s="46" t="s">
        <v>507</v>
      </c>
      <c r="O166" s="46" t="s">
        <v>537</v>
      </c>
      <c r="P166" s="46" t="s">
        <v>511</v>
      </c>
      <c r="Q166" s="46" t="s">
        <v>444</v>
      </c>
    </row>
    <row r="167" spans="1:17" hidden="1" x14ac:dyDescent="0.35">
      <c r="A167" s="48">
        <v>46053</v>
      </c>
      <c r="B167" s="46" t="s">
        <v>384</v>
      </c>
      <c r="C167" s="46" t="s">
        <v>58</v>
      </c>
      <c r="D167" s="46" t="s">
        <v>58</v>
      </c>
      <c r="E167" s="46" t="s">
        <v>195</v>
      </c>
      <c r="F167" s="46" t="s">
        <v>196</v>
      </c>
      <c r="G167" s="46" t="s">
        <v>100</v>
      </c>
      <c r="H167" s="46" t="s">
        <v>444</v>
      </c>
      <c r="I167" s="46" t="s">
        <v>444</v>
      </c>
      <c r="J167" s="46" t="s">
        <v>444</v>
      </c>
      <c r="K167" s="46" t="s">
        <v>444</v>
      </c>
      <c r="L167" s="46" t="s">
        <v>444</v>
      </c>
      <c r="M167" s="46" t="s">
        <v>811</v>
      </c>
      <c r="N167" s="46" t="s">
        <v>539</v>
      </c>
      <c r="O167" s="46" t="s">
        <v>537</v>
      </c>
      <c r="P167" s="46" t="s">
        <v>538</v>
      </c>
      <c r="Q167" s="46" t="s">
        <v>444</v>
      </c>
    </row>
    <row r="168" spans="1:17" hidden="1" x14ac:dyDescent="0.35">
      <c r="A168" s="48">
        <v>46053</v>
      </c>
      <c r="B168" s="46" t="s">
        <v>384</v>
      </c>
      <c r="C168" s="46" t="s">
        <v>58</v>
      </c>
      <c r="D168" s="46" t="s">
        <v>58</v>
      </c>
      <c r="E168" s="46" t="s">
        <v>153</v>
      </c>
      <c r="F168" s="46" t="s">
        <v>154</v>
      </c>
      <c r="G168" s="46" t="s">
        <v>97</v>
      </c>
      <c r="H168" s="46" t="s">
        <v>444</v>
      </c>
      <c r="I168" s="46" t="s">
        <v>444</v>
      </c>
      <c r="J168" s="46" t="s">
        <v>444</v>
      </c>
      <c r="K168" s="46" t="s">
        <v>444</v>
      </c>
      <c r="L168" s="46" t="s">
        <v>444</v>
      </c>
      <c r="M168" s="46" t="s">
        <v>1062</v>
      </c>
      <c r="N168" s="46" t="s">
        <v>505</v>
      </c>
      <c r="O168" s="46" t="s">
        <v>675</v>
      </c>
      <c r="P168" s="46" t="s">
        <v>465</v>
      </c>
      <c r="Q168" s="46" t="s">
        <v>444</v>
      </c>
    </row>
    <row r="169" spans="1:17" hidden="1" x14ac:dyDescent="0.35">
      <c r="A169" s="48">
        <v>46053</v>
      </c>
      <c r="B169" s="46" t="s">
        <v>384</v>
      </c>
      <c r="C169" s="46" t="s">
        <v>58</v>
      </c>
      <c r="D169" s="46" t="s">
        <v>58</v>
      </c>
      <c r="E169" s="46" t="s">
        <v>339</v>
      </c>
      <c r="F169" s="46" t="s">
        <v>340</v>
      </c>
      <c r="G169" s="46" t="s">
        <v>100</v>
      </c>
      <c r="H169" s="46" t="s">
        <v>444</v>
      </c>
      <c r="I169" s="46" t="s">
        <v>444</v>
      </c>
      <c r="J169" s="46" t="s">
        <v>444</v>
      </c>
      <c r="K169" s="46" t="s">
        <v>444</v>
      </c>
      <c r="L169" s="46" t="s">
        <v>444</v>
      </c>
      <c r="M169" s="46" t="s">
        <v>1497</v>
      </c>
      <c r="N169" s="46" t="s">
        <v>536</v>
      </c>
      <c r="O169" s="46" t="s">
        <v>810</v>
      </c>
      <c r="P169" s="46" t="s">
        <v>540</v>
      </c>
      <c r="Q169" s="46" t="s">
        <v>444</v>
      </c>
    </row>
    <row r="170" spans="1:17" hidden="1" x14ac:dyDescent="0.35">
      <c r="A170" s="48">
        <v>46053</v>
      </c>
      <c r="B170" s="46" t="s">
        <v>384</v>
      </c>
      <c r="C170" s="46" t="s">
        <v>58</v>
      </c>
      <c r="D170" s="46" t="s">
        <v>58</v>
      </c>
      <c r="E170" s="46" t="s">
        <v>311</v>
      </c>
      <c r="F170" s="46" t="s">
        <v>312</v>
      </c>
      <c r="G170" s="46" t="s">
        <v>94</v>
      </c>
      <c r="H170" s="46" t="s">
        <v>444</v>
      </c>
      <c r="I170" s="46" t="s">
        <v>444</v>
      </c>
      <c r="J170" s="46" t="s">
        <v>444</v>
      </c>
      <c r="K170" s="46" t="s">
        <v>444</v>
      </c>
      <c r="L170" s="46" t="s">
        <v>444</v>
      </c>
      <c r="M170" s="46" t="s">
        <v>1453</v>
      </c>
      <c r="N170" s="46" t="s">
        <v>1152</v>
      </c>
      <c r="O170" s="46" t="s">
        <v>540</v>
      </c>
      <c r="P170" s="46" t="s">
        <v>540</v>
      </c>
      <c r="Q170" s="46" t="s">
        <v>444</v>
      </c>
    </row>
    <row r="171" spans="1:17" hidden="1" x14ac:dyDescent="0.35">
      <c r="A171" s="48">
        <v>46053</v>
      </c>
      <c r="B171" s="46" t="s">
        <v>384</v>
      </c>
      <c r="C171" s="46" t="s">
        <v>58</v>
      </c>
      <c r="D171" s="46" t="s">
        <v>58</v>
      </c>
      <c r="E171" s="46" t="s">
        <v>305</v>
      </c>
      <c r="F171" s="46" t="s">
        <v>306</v>
      </c>
      <c r="G171" s="46" t="s">
        <v>48</v>
      </c>
      <c r="H171" s="46" t="s">
        <v>444</v>
      </c>
      <c r="I171" s="46" t="s">
        <v>444</v>
      </c>
      <c r="J171" s="46" t="s">
        <v>444</v>
      </c>
      <c r="K171" s="46" t="s">
        <v>444</v>
      </c>
      <c r="L171" s="46" t="s">
        <v>444</v>
      </c>
      <c r="M171" s="46" t="s">
        <v>1618</v>
      </c>
      <c r="N171" s="46" t="s">
        <v>586</v>
      </c>
      <c r="O171" s="46" t="s">
        <v>536</v>
      </c>
      <c r="P171" s="46" t="s">
        <v>537</v>
      </c>
      <c r="Q171" s="46" t="s">
        <v>444</v>
      </c>
    </row>
    <row r="172" spans="1:17" hidden="1" x14ac:dyDescent="0.35">
      <c r="A172" s="48">
        <v>46053</v>
      </c>
      <c r="B172" s="46" t="s">
        <v>384</v>
      </c>
      <c r="C172" s="46" t="s">
        <v>58</v>
      </c>
      <c r="D172" s="46" t="s">
        <v>58</v>
      </c>
      <c r="E172" s="46" t="s">
        <v>170</v>
      </c>
      <c r="F172" s="46" t="s">
        <v>171</v>
      </c>
      <c r="G172" s="46" t="s">
        <v>100</v>
      </c>
      <c r="H172" s="46" t="s">
        <v>444</v>
      </c>
      <c r="I172" s="46" t="s">
        <v>444</v>
      </c>
      <c r="J172" s="46" t="s">
        <v>444</v>
      </c>
      <c r="K172" s="46" t="s">
        <v>444</v>
      </c>
      <c r="L172" s="46" t="s">
        <v>444</v>
      </c>
      <c r="M172" s="46" t="s">
        <v>1629</v>
      </c>
      <c r="N172" s="46" t="s">
        <v>1158</v>
      </c>
      <c r="O172" s="46" t="s">
        <v>585</v>
      </c>
      <c r="P172" s="46" t="s">
        <v>468</v>
      </c>
      <c r="Q172" s="46" t="s">
        <v>444</v>
      </c>
    </row>
    <row r="173" spans="1:17" hidden="1" x14ac:dyDescent="0.35">
      <c r="A173" s="48">
        <v>46053</v>
      </c>
      <c r="B173" s="46" t="s">
        <v>384</v>
      </c>
      <c r="C173" s="46" t="s">
        <v>58</v>
      </c>
      <c r="D173" s="46" t="s">
        <v>58</v>
      </c>
      <c r="E173" s="46" t="s">
        <v>183</v>
      </c>
      <c r="F173" s="46" t="s">
        <v>184</v>
      </c>
      <c r="G173" s="46" t="s">
        <v>100</v>
      </c>
      <c r="H173" s="46" t="s">
        <v>444</v>
      </c>
      <c r="I173" s="46" t="s">
        <v>444</v>
      </c>
      <c r="J173" s="46" t="s">
        <v>444</v>
      </c>
      <c r="K173" s="46" t="s">
        <v>444</v>
      </c>
      <c r="L173" s="46" t="s">
        <v>444</v>
      </c>
      <c r="M173" s="46" t="s">
        <v>602</v>
      </c>
      <c r="N173" s="46" t="s">
        <v>520</v>
      </c>
      <c r="O173" s="46" t="s">
        <v>580</v>
      </c>
      <c r="P173" s="46" t="s">
        <v>810</v>
      </c>
      <c r="Q173" s="46" t="s">
        <v>444</v>
      </c>
    </row>
    <row r="174" spans="1:17" hidden="1" x14ac:dyDescent="0.35">
      <c r="A174" s="48">
        <v>46053</v>
      </c>
      <c r="B174" s="46" t="s">
        <v>384</v>
      </c>
      <c r="C174" s="46" t="s">
        <v>58</v>
      </c>
      <c r="D174" s="46" t="s">
        <v>58</v>
      </c>
      <c r="E174" s="46" t="s">
        <v>155</v>
      </c>
      <c r="F174" s="46" t="s">
        <v>156</v>
      </c>
      <c r="G174" s="46" t="s">
        <v>94</v>
      </c>
      <c r="H174" s="46" t="s">
        <v>444</v>
      </c>
      <c r="I174" s="46" t="s">
        <v>444</v>
      </c>
      <c r="J174" s="46" t="s">
        <v>444</v>
      </c>
      <c r="K174" s="46" t="s">
        <v>444</v>
      </c>
      <c r="L174" s="46" t="s">
        <v>444</v>
      </c>
      <c r="M174" s="46" t="s">
        <v>1115</v>
      </c>
      <c r="N174" s="46" t="s">
        <v>774</v>
      </c>
      <c r="O174" s="46" t="s">
        <v>1055</v>
      </c>
      <c r="P174" s="46" t="s">
        <v>810</v>
      </c>
      <c r="Q174" s="46" t="s">
        <v>444</v>
      </c>
    </row>
    <row r="175" spans="1:17" hidden="1" x14ac:dyDescent="0.35">
      <c r="A175" s="48">
        <v>46053</v>
      </c>
      <c r="B175" s="46" t="s">
        <v>384</v>
      </c>
      <c r="C175" s="46" t="s">
        <v>58</v>
      </c>
      <c r="D175" s="46" t="s">
        <v>58</v>
      </c>
      <c r="E175" s="46" t="s">
        <v>105</v>
      </c>
      <c r="F175" s="46" t="s">
        <v>106</v>
      </c>
      <c r="G175" s="46" t="s">
        <v>100</v>
      </c>
      <c r="H175" s="46" t="s">
        <v>444</v>
      </c>
      <c r="I175" s="46" t="s">
        <v>444</v>
      </c>
      <c r="J175" s="46" t="s">
        <v>444</v>
      </c>
      <c r="K175" s="46" t="s">
        <v>444</v>
      </c>
      <c r="L175" s="46" t="s">
        <v>444</v>
      </c>
      <c r="M175" s="46" t="s">
        <v>1438</v>
      </c>
      <c r="N175" s="46" t="s">
        <v>776</v>
      </c>
      <c r="O175" s="46" t="s">
        <v>1477</v>
      </c>
      <c r="P175" s="46" t="s">
        <v>810</v>
      </c>
      <c r="Q175" s="46" t="s">
        <v>444</v>
      </c>
    </row>
    <row r="176" spans="1:17" hidden="1" x14ac:dyDescent="0.35">
      <c r="A176" s="48">
        <v>46053</v>
      </c>
      <c r="B176" s="46" t="s">
        <v>384</v>
      </c>
      <c r="C176" s="46" t="s">
        <v>58</v>
      </c>
      <c r="D176" s="46" t="s">
        <v>58</v>
      </c>
      <c r="E176" s="46" t="s">
        <v>289</v>
      </c>
      <c r="F176" s="46" t="s">
        <v>290</v>
      </c>
      <c r="G176" s="46" t="s">
        <v>112</v>
      </c>
      <c r="H176" s="46" t="s">
        <v>444</v>
      </c>
      <c r="I176" s="46" t="s">
        <v>444</v>
      </c>
      <c r="J176" s="46" t="s">
        <v>444</v>
      </c>
      <c r="K176" s="46" t="s">
        <v>444</v>
      </c>
      <c r="L176" s="46" t="s">
        <v>444</v>
      </c>
      <c r="M176" s="46" t="s">
        <v>1421</v>
      </c>
      <c r="N176" s="46" t="s">
        <v>1424</v>
      </c>
      <c r="O176" s="46" t="s">
        <v>505</v>
      </c>
      <c r="P176" s="46" t="s">
        <v>810</v>
      </c>
      <c r="Q176" s="46" t="s">
        <v>444</v>
      </c>
    </row>
    <row r="177" spans="1:17" hidden="1" x14ac:dyDescent="0.35">
      <c r="A177" s="48">
        <v>46053</v>
      </c>
      <c r="B177" s="46" t="s">
        <v>384</v>
      </c>
      <c r="C177" s="46" t="s">
        <v>58</v>
      </c>
      <c r="D177" s="46" t="s">
        <v>58</v>
      </c>
      <c r="E177" s="46" t="s">
        <v>168</v>
      </c>
      <c r="F177" s="46" t="s">
        <v>169</v>
      </c>
      <c r="G177" s="46" t="s">
        <v>42</v>
      </c>
      <c r="H177" s="46" t="s">
        <v>444</v>
      </c>
      <c r="I177" s="46" t="s">
        <v>444</v>
      </c>
      <c r="J177" s="46" t="s">
        <v>444</v>
      </c>
      <c r="K177" s="46" t="s">
        <v>444</v>
      </c>
      <c r="L177" s="46" t="s">
        <v>444</v>
      </c>
      <c r="M177" s="46" t="s">
        <v>1631</v>
      </c>
      <c r="N177" s="46" t="s">
        <v>1115</v>
      </c>
      <c r="O177" s="46" t="s">
        <v>540</v>
      </c>
      <c r="P177" s="46" t="s">
        <v>507</v>
      </c>
      <c r="Q177" s="46" t="s">
        <v>444</v>
      </c>
    </row>
    <row r="178" spans="1:17" hidden="1" x14ac:dyDescent="0.35">
      <c r="A178" s="48">
        <v>46053</v>
      </c>
      <c r="B178" s="46" t="s">
        <v>384</v>
      </c>
      <c r="C178" s="46" t="s">
        <v>58</v>
      </c>
      <c r="D178" s="46" t="s">
        <v>58</v>
      </c>
      <c r="E178" s="46" t="s">
        <v>229</v>
      </c>
      <c r="F178" s="46" t="s">
        <v>230</v>
      </c>
      <c r="G178" s="46" t="s">
        <v>91</v>
      </c>
      <c r="H178" s="46" t="s">
        <v>444</v>
      </c>
      <c r="I178" s="46" t="s">
        <v>444</v>
      </c>
      <c r="J178" s="46" t="s">
        <v>444</v>
      </c>
      <c r="K178" s="46" t="s">
        <v>444</v>
      </c>
      <c r="L178" s="46" t="s">
        <v>444</v>
      </c>
      <c r="M178" s="46" t="s">
        <v>1625</v>
      </c>
      <c r="N178" s="46" t="s">
        <v>463</v>
      </c>
      <c r="O178" s="46" t="s">
        <v>1055</v>
      </c>
      <c r="P178" s="46" t="s">
        <v>585</v>
      </c>
      <c r="Q178" s="46" t="s">
        <v>444</v>
      </c>
    </row>
    <row r="179" spans="1:17" hidden="1" x14ac:dyDescent="0.35">
      <c r="A179" s="48">
        <v>46053</v>
      </c>
      <c r="B179" s="46" t="s">
        <v>384</v>
      </c>
      <c r="C179" s="46" t="s">
        <v>58</v>
      </c>
      <c r="D179" s="46" t="s">
        <v>58</v>
      </c>
      <c r="E179" s="46" t="s">
        <v>213</v>
      </c>
      <c r="F179" s="46" t="s">
        <v>214</v>
      </c>
      <c r="G179" s="46" t="s">
        <v>42</v>
      </c>
      <c r="H179" s="46" t="s">
        <v>444</v>
      </c>
      <c r="I179" s="46" t="s">
        <v>444</v>
      </c>
      <c r="J179" s="46" t="s">
        <v>444</v>
      </c>
      <c r="K179" s="46" t="s">
        <v>444</v>
      </c>
      <c r="L179" s="46" t="s">
        <v>444</v>
      </c>
      <c r="M179" s="46" t="s">
        <v>1673</v>
      </c>
      <c r="N179" s="46" t="s">
        <v>584</v>
      </c>
      <c r="O179" s="46" t="s">
        <v>1055</v>
      </c>
      <c r="P179" s="46" t="s">
        <v>585</v>
      </c>
      <c r="Q179" s="46" t="s">
        <v>444</v>
      </c>
    </row>
    <row r="180" spans="1:17" hidden="1" x14ac:dyDescent="0.35">
      <c r="A180" s="48">
        <v>46053</v>
      </c>
      <c r="B180" s="46" t="s">
        <v>384</v>
      </c>
      <c r="C180" s="46" t="s">
        <v>58</v>
      </c>
      <c r="D180" s="46" t="s">
        <v>58</v>
      </c>
      <c r="E180" s="46" t="s">
        <v>315</v>
      </c>
      <c r="F180" s="46" t="s">
        <v>316</v>
      </c>
      <c r="G180" s="46" t="s">
        <v>97</v>
      </c>
      <c r="H180" s="46" t="s">
        <v>444</v>
      </c>
      <c r="I180" s="46" t="s">
        <v>444</v>
      </c>
      <c r="J180" s="46" t="s">
        <v>444</v>
      </c>
      <c r="K180" s="46" t="s">
        <v>444</v>
      </c>
      <c r="L180" s="46" t="s">
        <v>444</v>
      </c>
      <c r="M180" s="46" t="s">
        <v>1617</v>
      </c>
      <c r="N180" s="46" t="s">
        <v>1055</v>
      </c>
      <c r="O180" s="46" t="s">
        <v>1421</v>
      </c>
      <c r="P180" s="46" t="s">
        <v>585</v>
      </c>
      <c r="Q180" s="46" t="s">
        <v>444</v>
      </c>
    </row>
    <row r="181" spans="1:17" hidden="1" x14ac:dyDescent="0.35">
      <c r="A181" s="48">
        <v>46053</v>
      </c>
      <c r="B181" s="46" t="s">
        <v>384</v>
      </c>
      <c r="C181" s="46" t="s">
        <v>58</v>
      </c>
      <c r="D181" s="46" t="s">
        <v>58</v>
      </c>
      <c r="E181" s="46" t="s">
        <v>255</v>
      </c>
      <c r="F181" s="46" t="s">
        <v>256</v>
      </c>
      <c r="G181" s="46" t="s">
        <v>100</v>
      </c>
      <c r="H181" s="46" t="s">
        <v>444</v>
      </c>
      <c r="I181" s="46" t="s">
        <v>444</v>
      </c>
      <c r="J181" s="46" t="s">
        <v>444</v>
      </c>
      <c r="K181" s="46" t="s">
        <v>444</v>
      </c>
      <c r="L181" s="46" t="s">
        <v>444</v>
      </c>
      <c r="M181" s="46" t="s">
        <v>1194</v>
      </c>
      <c r="N181" s="46" t="s">
        <v>517</v>
      </c>
      <c r="O181" s="46" t="s">
        <v>1152</v>
      </c>
      <c r="P181" s="46" t="s">
        <v>1055</v>
      </c>
      <c r="Q181" s="46" t="s">
        <v>444</v>
      </c>
    </row>
    <row r="182" spans="1:17" hidden="1" x14ac:dyDescent="0.35">
      <c r="A182" s="48">
        <v>46053</v>
      </c>
      <c r="B182" s="46" t="s">
        <v>384</v>
      </c>
      <c r="C182" s="46" t="s">
        <v>58</v>
      </c>
      <c r="D182" s="46" t="s">
        <v>58</v>
      </c>
      <c r="E182" s="46" t="s">
        <v>193</v>
      </c>
      <c r="F182" s="46" t="s">
        <v>194</v>
      </c>
      <c r="G182" s="46" t="s">
        <v>148</v>
      </c>
      <c r="H182" s="46" t="s">
        <v>444</v>
      </c>
      <c r="I182" s="46" t="s">
        <v>444</v>
      </c>
      <c r="J182" s="46" t="s">
        <v>444</v>
      </c>
      <c r="K182" s="46" t="s">
        <v>444</v>
      </c>
      <c r="L182" s="46" t="s">
        <v>444</v>
      </c>
      <c r="M182" s="46" t="s">
        <v>997</v>
      </c>
      <c r="N182" s="46" t="s">
        <v>804</v>
      </c>
      <c r="O182" s="46" t="s">
        <v>1152</v>
      </c>
      <c r="P182" s="46" t="s">
        <v>1055</v>
      </c>
      <c r="Q182" s="46" t="s">
        <v>444</v>
      </c>
    </row>
    <row r="183" spans="1:17" hidden="1" x14ac:dyDescent="0.35">
      <c r="A183" s="48">
        <v>46053</v>
      </c>
      <c r="B183" s="46" t="s">
        <v>384</v>
      </c>
      <c r="C183" s="46" t="s">
        <v>58</v>
      </c>
      <c r="D183" s="46" t="s">
        <v>58</v>
      </c>
      <c r="E183" s="46" t="s">
        <v>89</v>
      </c>
      <c r="F183" s="46" t="s">
        <v>90</v>
      </c>
      <c r="G183" s="46" t="s">
        <v>91</v>
      </c>
      <c r="H183" s="46" t="s">
        <v>444</v>
      </c>
      <c r="I183" s="46" t="s">
        <v>444</v>
      </c>
      <c r="J183" s="46" t="s">
        <v>444</v>
      </c>
      <c r="K183" s="46" t="s">
        <v>444</v>
      </c>
      <c r="L183" s="46" t="s">
        <v>444</v>
      </c>
      <c r="M183" s="46" t="s">
        <v>1623</v>
      </c>
      <c r="N183" s="46" t="s">
        <v>468</v>
      </c>
      <c r="O183" s="46" t="s">
        <v>773</v>
      </c>
      <c r="P183" s="46" t="s">
        <v>585</v>
      </c>
      <c r="Q183" s="46" t="s">
        <v>444</v>
      </c>
    </row>
    <row r="184" spans="1:17" hidden="1" x14ac:dyDescent="0.35">
      <c r="A184" s="48">
        <v>46053</v>
      </c>
      <c r="B184" s="46" t="s">
        <v>384</v>
      </c>
      <c r="C184" s="46" t="s">
        <v>58</v>
      </c>
      <c r="D184" s="46" t="s">
        <v>58</v>
      </c>
      <c r="E184" s="46" t="s">
        <v>263</v>
      </c>
      <c r="F184" s="46" t="s">
        <v>264</v>
      </c>
      <c r="G184" s="46" t="s">
        <v>42</v>
      </c>
      <c r="H184" s="46" t="s">
        <v>444</v>
      </c>
      <c r="I184" s="46" t="s">
        <v>444</v>
      </c>
      <c r="J184" s="46" t="s">
        <v>444</v>
      </c>
      <c r="K184" s="46" t="s">
        <v>444</v>
      </c>
      <c r="L184" s="46" t="s">
        <v>444</v>
      </c>
      <c r="M184" s="46" t="s">
        <v>1525</v>
      </c>
      <c r="N184" s="46" t="s">
        <v>811</v>
      </c>
      <c r="O184" s="46" t="s">
        <v>468</v>
      </c>
      <c r="P184" s="46" t="s">
        <v>1477</v>
      </c>
      <c r="Q184" s="46" t="s">
        <v>444</v>
      </c>
    </row>
    <row r="185" spans="1:17" hidden="1" x14ac:dyDescent="0.35">
      <c r="A185" s="48">
        <v>46053</v>
      </c>
      <c r="B185" s="46" t="s">
        <v>384</v>
      </c>
      <c r="C185" s="46" t="s">
        <v>58</v>
      </c>
      <c r="D185" s="46" t="s">
        <v>58</v>
      </c>
      <c r="E185" s="46" t="s">
        <v>201</v>
      </c>
      <c r="F185" s="46" t="s">
        <v>202</v>
      </c>
      <c r="G185" s="46" t="s">
        <v>91</v>
      </c>
      <c r="H185" s="46" t="s">
        <v>444</v>
      </c>
      <c r="I185" s="46" t="s">
        <v>444</v>
      </c>
      <c r="J185" s="46" t="s">
        <v>444</v>
      </c>
      <c r="K185" s="46" t="s">
        <v>444</v>
      </c>
      <c r="L185" s="46" t="s">
        <v>444</v>
      </c>
      <c r="M185" s="46" t="s">
        <v>1620</v>
      </c>
      <c r="N185" s="46" t="s">
        <v>586</v>
      </c>
      <c r="O185" s="46" t="s">
        <v>1497</v>
      </c>
      <c r="P185" s="46" t="s">
        <v>1424</v>
      </c>
      <c r="Q185" s="46" t="s">
        <v>444</v>
      </c>
    </row>
    <row r="186" spans="1:17" hidden="1" x14ac:dyDescent="0.35">
      <c r="A186" s="48">
        <v>46053</v>
      </c>
      <c r="B186" s="46" t="s">
        <v>384</v>
      </c>
      <c r="C186" s="46" t="s">
        <v>58</v>
      </c>
      <c r="D186" s="46" t="s">
        <v>58</v>
      </c>
      <c r="E186" s="46" t="s">
        <v>101</v>
      </c>
      <c r="F186" s="46" t="s">
        <v>102</v>
      </c>
      <c r="G186" s="46" t="s">
        <v>100</v>
      </c>
      <c r="H186" s="46" t="s">
        <v>444</v>
      </c>
      <c r="I186" s="46" t="s">
        <v>444</v>
      </c>
      <c r="J186" s="46" t="s">
        <v>444</v>
      </c>
      <c r="K186" s="46" t="s">
        <v>444</v>
      </c>
      <c r="L186" s="46" t="s">
        <v>444</v>
      </c>
      <c r="M186" s="46" t="s">
        <v>1635</v>
      </c>
      <c r="N186" s="46" t="s">
        <v>1062</v>
      </c>
      <c r="O186" s="46" t="s">
        <v>811</v>
      </c>
      <c r="P186" s="46" t="s">
        <v>505</v>
      </c>
      <c r="Q186" s="46" t="s">
        <v>444</v>
      </c>
    </row>
    <row r="187" spans="1:17" hidden="1" x14ac:dyDescent="0.35">
      <c r="A187" s="48">
        <v>46053</v>
      </c>
      <c r="B187" s="46" t="s">
        <v>384</v>
      </c>
      <c r="C187" s="46" t="s">
        <v>58</v>
      </c>
      <c r="D187" s="46" t="s">
        <v>58</v>
      </c>
      <c r="E187" s="46" t="s">
        <v>207</v>
      </c>
      <c r="F187" s="46" t="s">
        <v>208</v>
      </c>
      <c r="G187" s="46" t="s">
        <v>42</v>
      </c>
      <c r="H187" s="46" t="s">
        <v>444</v>
      </c>
      <c r="I187" s="46" t="s">
        <v>444</v>
      </c>
      <c r="J187" s="46" t="s">
        <v>444</v>
      </c>
      <c r="K187" s="46" t="s">
        <v>444</v>
      </c>
      <c r="L187" s="46" t="s">
        <v>444</v>
      </c>
      <c r="M187" s="46" t="s">
        <v>1677</v>
      </c>
      <c r="N187" s="46" t="s">
        <v>1631</v>
      </c>
      <c r="O187" s="46" t="s">
        <v>473</v>
      </c>
      <c r="P187" s="46" t="s">
        <v>579</v>
      </c>
      <c r="Q187" s="46" t="s">
        <v>444</v>
      </c>
    </row>
    <row r="188" spans="1:17" hidden="1" x14ac:dyDescent="0.35">
      <c r="A188" s="48">
        <v>46053</v>
      </c>
      <c r="B188" s="46" t="s">
        <v>384</v>
      </c>
      <c r="C188" s="46" t="s">
        <v>58</v>
      </c>
      <c r="D188" s="46" t="s">
        <v>58</v>
      </c>
      <c r="E188" s="46" t="s">
        <v>95</v>
      </c>
      <c r="F188" s="46" t="s">
        <v>96</v>
      </c>
      <c r="G188" s="46" t="s">
        <v>97</v>
      </c>
      <c r="H188" s="46" t="s">
        <v>444</v>
      </c>
      <c r="I188" s="46" t="s">
        <v>444</v>
      </c>
      <c r="J188" s="46" t="s">
        <v>444</v>
      </c>
      <c r="K188" s="46" t="s">
        <v>444</v>
      </c>
      <c r="L188" s="46" t="s">
        <v>444</v>
      </c>
      <c r="M188" s="46" t="s">
        <v>466</v>
      </c>
      <c r="N188" s="46" t="s">
        <v>1703</v>
      </c>
      <c r="O188" s="46" t="s">
        <v>683</v>
      </c>
      <c r="P188" s="46" t="s">
        <v>506</v>
      </c>
      <c r="Q188" s="46" t="s">
        <v>444</v>
      </c>
    </row>
    <row r="189" spans="1:17" hidden="1" x14ac:dyDescent="0.35">
      <c r="A189" s="48">
        <v>46053</v>
      </c>
      <c r="B189" s="46" t="s">
        <v>384</v>
      </c>
      <c r="C189" s="46" t="s">
        <v>58</v>
      </c>
      <c r="D189" s="46" t="s">
        <v>58</v>
      </c>
      <c r="E189" s="46" t="s">
        <v>131</v>
      </c>
      <c r="F189" s="46" t="s">
        <v>132</v>
      </c>
      <c r="G189" s="46" t="s">
        <v>109</v>
      </c>
      <c r="H189" s="46" t="s">
        <v>444</v>
      </c>
      <c r="I189" s="46" t="s">
        <v>444</v>
      </c>
      <c r="J189" s="46" t="s">
        <v>444</v>
      </c>
      <c r="K189" s="46" t="s">
        <v>444</v>
      </c>
      <c r="L189" s="46" t="s">
        <v>444</v>
      </c>
      <c r="M189" s="46" t="s">
        <v>1621</v>
      </c>
      <c r="N189" s="46" t="s">
        <v>773</v>
      </c>
      <c r="O189" s="46" t="s">
        <v>602</v>
      </c>
      <c r="P189" s="46" t="s">
        <v>802</v>
      </c>
      <c r="Q189" s="46" t="s">
        <v>444</v>
      </c>
    </row>
    <row r="190" spans="1:17" hidden="1" x14ac:dyDescent="0.35">
      <c r="A190" s="48">
        <v>46053</v>
      </c>
      <c r="B190" s="46" t="s">
        <v>384</v>
      </c>
      <c r="C190" s="46" t="s">
        <v>58</v>
      </c>
      <c r="D190" s="46" t="s">
        <v>58</v>
      </c>
      <c r="E190" s="46" t="s">
        <v>110</v>
      </c>
      <c r="F190" s="46" t="s">
        <v>111</v>
      </c>
      <c r="G190" s="46" t="s">
        <v>112</v>
      </c>
      <c r="H190" s="46" t="s">
        <v>444</v>
      </c>
      <c r="I190" s="46" t="s">
        <v>444</v>
      </c>
      <c r="J190" s="46" t="s">
        <v>444</v>
      </c>
      <c r="K190" s="46" t="s">
        <v>444</v>
      </c>
      <c r="L190" s="46" t="s">
        <v>444</v>
      </c>
      <c r="M190" s="46" t="s">
        <v>1490</v>
      </c>
      <c r="N190" s="46" t="s">
        <v>473</v>
      </c>
      <c r="O190" s="46" t="s">
        <v>536</v>
      </c>
      <c r="P190" s="46" t="s">
        <v>779</v>
      </c>
      <c r="Q190" s="46" t="s">
        <v>444</v>
      </c>
    </row>
    <row r="191" spans="1:17" hidden="1" x14ac:dyDescent="0.35">
      <c r="A191" s="48">
        <v>46053</v>
      </c>
      <c r="B191" s="46" t="s">
        <v>384</v>
      </c>
      <c r="C191" s="46" t="s">
        <v>58</v>
      </c>
      <c r="D191" s="46" t="s">
        <v>58</v>
      </c>
      <c r="E191" s="46" t="s">
        <v>323</v>
      </c>
      <c r="F191" s="46" t="s">
        <v>324</v>
      </c>
      <c r="G191" s="46" t="s">
        <v>112</v>
      </c>
      <c r="H191" s="46" t="s">
        <v>444</v>
      </c>
      <c r="I191" s="46" t="s">
        <v>444</v>
      </c>
      <c r="J191" s="46" t="s">
        <v>444</v>
      </c>
      <c r="K191" s="46" t="s">
        <v>444</v>
      </c>
      <c r="L191" s="46" t="s">
        <v>444</v>
      </c>
      <c r="M191" s="46" t="s">
        <v>710</v>
      </c>
      <c r="N191" s="46" t="s">
        <v>1054</v>
      </c>
      <c r="O191" s="46" t="s">
        <v>537</v>
      </c>
      <c r="P191" s="46" t="s">
        <v>779</v>
      </c>
      <c r="Q191" s="46" t="s">
        <v>444</v>
      </c>
    </row>
    <row r="192" spans="1:17" hidden="1" x14ac:dyDescent="0.35">
      <c r="A192" s="48">
        <v>46053</v>
      </c>
      <c r="B192" s="46" t="s">
        <v>384</v>
      </c>
      <c r="C192" s="46" t="s">
        <v>58</v>
      </c>
      <c r="D192" s="46" t="s">
        <v>58</v>
      </c>
      <c r="E192" s="46" t="s">
        <v>163</v>
      </c>
      <c r="F192" s="46" t="s">
        <v>164</v>
      </c>
      <c r="G192" s="46" t="s">
        <v>112</v>
      </c>
      <c r="H192" s="46" t="s">
        <v>444</v>
      </c>
      <c r="I192" s="46" t="s">
        <v>444</v>
      </c>
      <c r="J192" s="46" t="s">
        <v>444</v>
      </c>
      <c r="K192" s="46" t="s">
        <v>444</v>
      </c>
      <c r="L192" s="46" t="s">
        <v>444</v>
      </c>
      <c r="M192" s="46" t="s">
        <v>1616</v>
      </c>
      <c r="N192" s="46" t="s">
        <v>675</v>
      </c>
      <c r="O192" s="46" t="s">
        <v>1477</v>
      </c>
      <c r="P192" s="46" t="s">
        <v>779</v>
      </c>
      <c r="Q192" s="46" t="s">
        <v>444</v>
      </c>
    </row>
    <row r="193" spans="1:17" hidden="1" x14ac:dyDescent="0.35">
      <c r="A193" s="48">
        <v>46053</v>
      </c>
      <c r="B193" s="46" t="s">
        <v>384</v>
      </c>
      <c r="C193" s="46" t="s">
        <v>58</v>
      </c>
      <c r="D193" s="46" t="s">
        <v>58</v>
      </c>
      <c r="E193" s="46" t="s">
        <v>332</v>
      </c>
      <c r="F193" s="46" t="s">
        <v>333</v>
      </c>
      <c r="G193" s="46" t="s">
        <v>112</v>
      </c>
      <c r="H193" s="46" t="s">
        <v>444</v>
      </c>
      <c r="I193" s="46" t="s">
        <v>444</v>
      </c>
      <c r="J193" s="46" t="s">
        <v>444</v>
      </c>
      <c r="K193" s="46" t="s">
        <v>444</v>
      </c>
      <c r="L193" s="46" t="s">
        <v>444</v>
      </c>
      <c r="M193" s="46" t="s">
        <v>710</v>
      </c>
      <c r="N193" s="46" t="s">
        <v>1424</v>
      </c>
      <c r="O193" s="46" t="s">
        <v>506</v>
      </c>
      <c r="P193" s="46" t="s">
        <v>1114</v>
      </c>
      <c r="Q193" s="46" t="s">
        <v>444</v>
      </c>
    </row>
    <row r="194" spans="1:17" hidden="1" x14ac:dyDescent="0.35">
      <c r="A194" s="48">
        <v>46053</v>
      </c>
      <c r="B194" s="46" t="s">
        <v>384</v>
      </c>
      <c r="C194" s="46" t="s">
        <v>58</v>
      </c>
      <c r="D194" s="46" t="s">
        <v>58</v>
      </c>
      <c r="E194" s="46" t="s">
        <v>299</v>
      </c>
      <c r="F194" s="46" t="s">
        <v>300</v>
      </c>
      <c r="G194" s="46" t="s">
        <v>91</v>
      </c>
      <c r="H194" s="46" t="s">
        <v>444</v>
      </c>
      <c r="I194" s="46" t="s">
        <v>444</v>
      </c>
      <c r="J194" s="46" t="s">
        <v>444</v>
      </c>
      <c r="K194" s="46" t="s">
        <v>444</v>
      </c>
      <c r="L194" s="46" t="s">
        <v>444</v>
      </c>
      <c r="M194" s="46" t="s">
        <v>488</v>
      </c>
      <c r="N194" s="46" t="s">
        <v>1506</v>
      </c>
      <c r="O194" s="46" t="s">
        <v>811</v>
      </c>
      <c r="P194" s="46" t="s">
        <v>479</v>
      </c>
      <c r="Q194" s="46" t="s">
        <v>444</v>
      </c>
    </row>
    <row r="195" spans="1:17" hidden="1" x14ac:dyDescent="0.35">
      <c r="A195" s="48">
        <v>46053</v>
      </c>
      <c r="B195" s="46" t="s">
        <v>384</v>
      </c>
      <c r="C195" s="46" t="s">
        <v>58</v>
      </c>
      <c r="D195" s="46" t="s">
        <v>58</v>
      </c>
      <c r="E195" s="46" t="s">
        <v>287</v>
      </c>
      <c r="F195" s="46" t="s">
        <v>288</v>
      </c>
      <c r="G195" s="46" t="s">
        <v>109</v>
      </c>
      <c r="H195" s="46" t="s">
        <v>444</v>
      </c>
      <c r="I195" s="46" t="s">
        <v>444</v>
      </c>
      <c r="J195" s="46" t="s">
        <v>444</v>
      </c>
      <c r="K195" s="46" t="s">
        <v>444</v>
      </c>
      <c r="L195" s="46" t="s">
        <v>444</v>
      </c>
      <c r="M195" s="46" t="s">
        <v>1627</v>
      </c>
      <c r="N195" s="46" t="s">
        <v>675</v>
      </c>
      <c r="O195" s="46" t="s">
        <v>1453</v>
      </c>
      <c r="P195" s="46" t="s">
        <v>675</v>
      </c>
      <c r="Q195" s="46" t="s">
        <v>444</v>
      </c>
    </row>
    <row r="196" spans="1:17" hidden="1" x14ac:dyDescent="0.35">
      <c r="A196" s="48">
        <v>46053</v>
      </c>
      <c r="B196" s="46" t="s">
        <v>384</v>
      </c>
      <c r="C196" s="46" t="s">
        <v>58</v>
      </c>
      <c r="D196" s="46" t="s">
        <v>58</v>
      </c>
      <c r="E196" s="46" t="s">
        <v>313</v>
      </c>
      <c r="F196" s="46" t="s">
        <v>314</v>
      </c>
      <c r="G196" s="46" t="s">
        <v>109</v>
      </c>
      <c r="H196" s="46" t="s">
        <v>444</v>
      </c>
      <c r="I196" s="46" t="s">
        <v>444</v>
      </c>
      <c r="J196" s="46" t="s">
        <v>444</v>
      </c>
      <c r="K196" s="46" t="s">
        <v>444</v>
      </c>
      <c r="L196" s="46" t="s">
        <v>444</v>
      </c>
      <c r="M196" s="46" t="s">
        <v>1646</v>
      </c>
      <c r="N196" s="46" t="s">
        <v>776</v>
      </c>
      <c r="O196" s="46" t="s">
        <v>1490</v>
      </c>
      <c r="P196" s="46" t="s">
        <v>1704</v>
      </c>
      <c r="Q196" s="46" t="s">
        <v>444</v>
      </c>
    </row>
    <row r="197" spans="1:17" hidden="1" x14ac:dyDescent="0.35">
      <c r="A197" s="48">
        <v>46053</v>
      </c>
      <c r="B197" s="46" t="s">
        <v>384</v>
      </c>
      <c r="C197" s="46" t="s">
        <v>58</v>
      </c>
      <c r="D197" s="46" t="s">
        <v>58</v>
      </c>
      <c r="E197" s="46" t="s">
        <v>273</v>
      </c>
      <c r="F197" s="46" t="s">
        <v>274</v>
      </c>
      <c r="G197" s="46" t="s">
        <v>109</v>
      </c>
      <c r="H197" s="46" t="s">
        <v>444</v>
      </c>
      <c r="I197" s="46" t="s">
        <v>444</v>
      </c>
      <c r="J197" s="46" t="s">
        <v>444</v>
      </c>
      <c r="K197" s="46" t="s">
        <v>444</v>
      </c>
      <c r="L197" s="46" t="s">
        <v>444</v>
      </c>
      <c r="M197" s="46" t="s">
        <v>1639</v>
      </c>
      <c r="N197" s="46" t="s">
        <v>1705</v>
      </c>
      <c r="O197" s="46" t="s">
        <v>1482</v>
      </c>
      <c r="P197" s="46" t="s">
        <v>609</v>
      </c>
      <c r="Q197" s="46" t="s">
        <v>444</v>
      </c>
    </row>
    <row r="198" spans="1:17" hidden="1" x14ac:dyDescent="0.35">
      <c r="A198" s="48">
        <v>46053</v>
      </c>
      <c r="B198" s="46" t="s">
        <v>384</v>
      </c>
      <c r="C198" s="46" t="s">
        <v>58</v>
      </c>
      <c r="D198" s="46" t="s">
        <v>58</v>
      </c>
      <c r="E198" s="46" t="s">
        <v>325</v>
      </c>
      <c r="F198" s="46" t="s">
        <v>326</v>
      </c>
      <c r="G198" s="46" t="s">
        <v>112</v>
      </c>
      <c r="H198" s="46" t="s">
        <v>444</v>
      </c>
      <c r="I198" s="46" t="s">
        <v>444</v>
      </c>
      <c r="J198" s="46" t="s">
        <v>444</v>
      </c>
      <c r="K198" s="46" t="s">
        <v>444</v>
      </c>
      <c r="L198" s="46" t="s">
        <v>444</v>
      </c>
      <c r="M198" s="46" t="s">
        <v>1691</v>
      </c>
      <c r="N198" s="46" t="s">
        <v>1704</v>
      </c>
      <c r="O198" s="46" t="s">
        <v>1631</v>
      </c>
      <c r="P198" s="46" t="s">
        <v>1453</v>
      </c>
      <c r="Q198" s="46" t="s">
        <v>444</v>
      </c>
    </row>
    <row r="199" spans="1:17" hidden="1" x14ac:dyDescent="0.35">
      <c r="A199" s="48">
        <v>46053</v>
      </c>
      <c r="B199" s="46" t="s">
        <v>384</v>
      </c>
      <c r="C199" s="46" t="s">
        <v>58</v>
      </c>
      <c r="D199" s="46" t="s">
        <v>58</v>
      </c>
      <c r="E199" s="46" t="s">
        <v>209</v>
      </c>
      <c r="F199" s="46" t="s">
        <v>210</v>
      </c>
      <c r="G199" s="46" t="s">
        <v>112</v>
      </c>
      <c r="H199" s="46" t="s">
        <v>444</v>
      </c>
      <c r="I199" s="46" t="s">
        <v>444</v>
      </c>
      <c r="J199" s="46" t="s">
        <v>444</v>
      </c>
      <c r="K199" s="46" t="s">
        <v>444</v>
      </c>
      <c r="L199" s="46" t="s">
        <v>444</v>
      </c>
      <c r="M199" s="46" t="s">
        <v>1667</v>
      </c>
      <c r="N199" s="46" t="s">
        <v>586</v>
      </c>
      <c r="O199" s="46" t="s">
        <v>500</v>
      </c>
      <c r="P199" s="46" t="s">
        <v>612</v>
      </c>
      <c r="Q199" s="46" t="s">
        <v>444</v>
      </c>
    </row>
    <row r="200" spans="1:17" hidden="1" x14ac:dyDescent="0.35">
      <c r="A200" s="48">
        <v>46053</v>
      </c>
      <c r="B200" s="46" t="s">
        <v>384</v>
      </c>
      <c r="C200" s="46" t="s">
        <v>58</v>
      </c>
      <c r="D200" s="46" t="s">
        <v>58</v>
      </c>
      <c r="E200" s="46" t="s">
        <v>321</v>
      </c>
      <c r="F200" s="46" t="s">
        <v>322</v>
      </c>
      <c r="G200" s="46" t="s">
        <v>112</v>
      </c>
      <c r="H200" s="46" t="s">
        <v>444</v>
      </c>
      <c r="I200" s="46" t="s">
        <v>444</v>
      </c>
      <c r="J200" s="46" t="s">
        <v>444</v>
      </c>
      <c r="K200" s="46" t="s">
        <v>444</v>
      </c>
      <c r="L200" s="46" t="s">
        <v>444</v>
      </c>
      <c r="M200" s="46" t="s">
        <v>1687</v>
      </c>
      <c r="N200" s="46" t="s">
        <v>1054</v>
      </c>
      <c r="O200" s="46" t="s">
        <v>543</v>
      </c>
      <c r="P200" s="46" t="s">
        <v>608</v>
      </c>
      <c r="Q200" s="46" t="s">
        <v>422</v>
      </c>
    </row>
    <row r="201" spans="1:17" hidden="1" x14ac:dyDescent="0.35">
      <c r="A201" s="48">
        <v>46053</v>
      </c>
      <c r="B201" s="46" t="s">
        <v>384</v>
      </c>
      <c r="C201" s="46" t="s">
        <v>58</v>
      </c>
      <c r="D201" s="46" t="s">
        <v>58</v>
      </c>
      <c r="E201" s="46" t="s">
        <v>253</v>
      </c>
      <c r="F201" s="46" t="s">
        <v>254</v>
      </c>
      <c r="G201" s="46" t="s">
        <v>112</v>
      </c>
      <c r="H201" s="46" t="s">
        <v>444</v>
      </c>
      <c r="I201" s="46" t="s">
        <v>444</v>
      </c>
      <c r="J201" s="46" t="s">
        <v>444</v>
      </c>
      <c r="K201" s="46" t="s">
        <v>444</v>
      </c>
      <c r="L201" s="46" t="s">
        <v>444</v>
      </c>
      <c r="M201" s="46" t="s">
        <v>1691</v>
      </c>
      <c r="N201" s="46" t="s">
        <v>1506</v>
      </c>
      <c r="O201" s="46" t="s">
        <v>683</v>
      </c>
      <c r="P201" s="46" t="s">
        <v>1615</v>
      </c>
      <c r="Q201" s="46" t="s">
        <v>422</v>
      </c>
    </row>
    <row r="202" spans="1:17" hidden="1" x14ac:dyDescent="0.35">
      <c r="A202" s="48">
        <v>46053</v>
      </c>
      <c r="B202" s="46" t="s">
        <v>384</v>
      </c>
      <c r="C202" s="46" t="s">
        <v>58</v>
      </c>
      <c r="D202" s="46" t="s">
        <v>58</v>
      </c>
      <c r="E202" s="46" t="s">
        <v>87</v>
      </c>
      <c r="F202" s="46" t="s">
        <v>88</v>
      </c>
      <c r="G202" s="46" t="s">
        <v>42</v>
      </c>
      <c r="H202" s="46" t="s">
        <v>444</v>
      </c>
      <c r="I202" s="46" t="s">
        <v>444</v>
      </c>
      <c r="J202" s="46" t="s">
        <v>444</v>
      </c>
      <c r="K202" s="46" t="s">
        <v>444</v>
      </c>
      <c r="L202" s="46" t="s">
        <v>444</v>
      </c>
      <c r="M202" s="46" t="s">
        <v>1663</v>
      </c>
      <c r="N202" s="46" t="s">
        <v>1636</v>
      </c>
      <c r="O202" s="46" t="s">
        <v>1002</v>
      </c>
      <c r="P202" s="46" t="s">
        <v>1615</v>
      </c>
      <c r="Q202" s="46" t="s">
        <v>422</v>
      </c>
    </row>
    <row r="203" spans="1:17" hidden="1" x14ac:dyDescent="0.35">
      <c r="A203" s="48">
        <v>46053</v>
      </c>
      <c r="B203" s="46" t="s">
        <v>384</v>
      </c>
      <c r="C203" s="46" t="s">
        <v>58</v>
      </c>
      <c r="D203" s="46" t="s">
        <v>58</v>
      </c>
      <c r="E203" s="46" t="s">
        <v>271</v>
      </c>
      <c r="F203" s="46" t="s">
        <v>272</v>
      </c>
      <c r="G203" s="46" t="s">
        <v>109</v>
      </c>
      <c r="H203" s="46" t="s">
        <v>444</v>
      </c>
      <c r="I203" s="46" t="s">
        <v>444</v>
      </c>
      <c r="J203" s="46" t="s">
        <v>444</v>
      </c>
      <c r="K203" s="46" t="s">
        <v>444</v>
      </c>
      <c r="L203" s="46" t="s">
        <v>444</v>
      </c>
      <c r="M203" s="46" t="s">
        <v>772</v>
      </c>
      <c r="N203" s="46" t="s">
        <v>517</v>
      </c>
      <c r="O203" s="46" t="s">
        <v>1706</v>
      </c>
      <c r="P203" s="46" t="s">
        <v>487</v>
      </c>
      <c r="Q203" s="46" t="s">
        <v>422</v>
      </c>
    </row>
    <row r="204" spans="1:17" hidden="1" x14ac:dyDescent="0.35">
      <c r="A204" s="48">
        <v>46053</v>
      </c>
      <c r="B204" s="46" t="s">
        <v>384</v>
      </c>
      <c r="C204" s="46" t="s">
        <v>58</v>
      </c>
      <c r="D204" s="46" t="s">
        <v>58</v>
      </c>
      <c r="E204" s="46" t="s">
        <v>125</v>
      </c>
      <c r="F204" s="46" t="s">
        <v>126</v>
      </c>
      <c r="G204" s="46" t="s">
        <v>91</v>
      </c>
      <c r="H204" s="46" t="s">
        <v>444</v>
      </c>
      <c r="I204" s="46" t="s">
        <v>444</v>
      </c>
      <c r="J204" s="46" t="s">
        <v>444</v>
      </c>
      <c r="K204" s="46" t="s">
        <v>444</v>
      </c>
      <c r="L204" s="46" t="s">
        <v>444</v>
      </c>
      <c r="M204" s="46" t="s">
        <v>1682</v>
      </c>
      <c r="N204" s="46" t="s">
        <v>1105</v>
      </c>
      <c r="O204" s="46" t="s">
        <v>1421</v>
      </c>
      <c r="P204" s="46" t="s">
        <v>669</v>
      </c>
      <c r="Q204" s="46" t="s">
        <v>422</v>
      </c>
    </row>
    <row r="205" spans="1:17" hidden="1" x14ac:dyDescent="0.35">
      <c r="A205" s="48">
        <v>46053</v>
      </c>
      <c r="B205" s="46" t="s">
        <v>384</v>
      </c>
      <c r="C205" s="46" t="s">
        <v>58</v>
      </c>
      <c r="D205" s="46" t="s">
        <v>58</v>
      </c>
      <c r="E205" s="46" t="s">
        <v>141</v>
      </c>
      <c r="F205" s="46" t="s">
        <v>142</v>
      </c>
      <c r="G205" s="46" t="s">
        <v>143</v>
      </c>
      <c r="H205" s="46" t="s">
        <v>444</v>
      </c>
      <c r="I205" s="46" t="s">
        <v>444</v>
      </c>
      <c r="J205" s="46" t="s">
        <v>444</v>
      </c>
      <c r="K205" s="46" t="s">
        <v>444</v>
      </c>
      <c r="L205" s="46" t="s">
        <v>444</v>
      </c>
      <c r="M205" s="46" t="s">
        <v>1637</v>
      </c>
      <c r="N205" s="46" t="s">
        <v>1051</v>
      </c>
      <c r="O205" s="46" t="s">
        <v>1628</v>
      </c>
      <c r="P205" s="46" t="s">
        <v>1707</v>
      </c>
      <c r="Q205" s="46" t="s">
        <v>422</v>
      </c>
    </row>
    <row r="206" spans="1:17" hidden="1" x14ac:dyDescent="0.35">
      <c r="A206" s="48">
        <v>46053</v>
      </c>
      <c r="B206" s="46" t="s">
        <v>384</v>
      </c>
      <c r="C206" s="46" t="s">
        <v>58</v>
      </c>
      <c r="D206" s="46" t="s">
        <v>58</v>
      </c>
      <c r="E206" s="46" t="s">
        <v>137</v>
      </c>
      <c r="F206" s="46" t="s">
        <v>138</v>
      </c>
      <c r="G206" s="46" t="s">
        <v>112</v>
      </c>
      <c r="H206" s="46" t="s">
        <v>444</v>
      </c>
      <c r="I206" s="46" t="s">
        <v>444</v>
      </c>
      <c r="J206" s="46" t="s">
        <v>444</v>
      </c>
      <c r="K206" s="46" t="s">
        <v>444</v>
      </c>
      <c r="L206" s="46" t="s">
        <v>444</v>
      </c>
      <c r="M206" s="46" t="s">
        <v>1618</v>
      </c>
      <c r="N206" s="46" t="s">
        <v>1152</v>
      </c>
      <c r="O206" s="46" t="s">
        <v>1114</v>
      </c>
      <c r="P206" s="46" t="s">
        <v>1054</v>
      </c>
      <c r="Q206" s="46" t="s">
        <v>422</v>
      </c>
    </row>
    <row r="207" spans="1:17" hidden="1" x14ac:dyDescent="0.35">
      <c r="A207" s="48">
        <v>46053</v>
      </c>
      <c r="B207" s="46" t="s">
        <v>384</v>
      </c>
      <c r="C207" s="46" t="s">
        <v>58</v>
      </c>
      <c r="D207" s="46" t="s">
        <v>58</v>
      </c>
      <c r="E207" s="46" t="s">
        <v>103</v>
      </c>
      <c r="F207" s="46" t="s">
        <v>104</v>
      </c>
      <c r="G207" s="46" t="s">
        <v>97</v>
      </c>
      <c r="H207" s="46" t="s">
        <v>444</v>
      </c>
      <c r="I207" s="46" t="s">
        <v>444</v>
      </c>
      <c r="J207" s="46" t="s">
        <v>444</v>
      </c>
      <c r="K207" s="46" t="s">
        <v>444</v>
      </c>
      <c r="L207" s="46" t="s">
        <v>444</v>
      </c>
      <c r="M207" s="46" t="s">
        <v>1646</v>
      </c>
      <c r="N207" s="46" t="s">
        <v>612</v>
      </c>
      <c r="O207" s="46" t="s">
        <v>775</v>
      </c>
      <c r="P207" s="46" t="s">
        <v>479</v>
      </c>
      <c r="Q207" s="46" t="s">
        <v>422</v>
      </c>
    </row>
    <row r="208" spans="1:17" hidden="1" x14ac:dyDescent="0.35">
      <c r="A208" s="48">
        <v>46053</v>
      </c>
      <c r="B208" s="46" t="s">
        <v>384</v>
      </c>
      <c r="C208" s="46" t="s">
        <v>58</v>
      </c>
      <c r="D208" s="46" t="s">
        <v>58</v>
      </c>
      <c r="E208" s="46" t="s">
        <v>247</v>
      </c>
      <c r="F208" s="46" t="s">
        <v>248</v>
      </c>
      <c r="G208" s="46" t="s">
        <v>94</v>
      </c>
      <c r="H208" s="46" t="s">
        <v>444</v>
      </c>
      <c r="I208" s="46" t="s">
        <v>444</v>
      </c>
      <c r="J208" s="46" t="s">
        <v>444</v>
      </c>
      <c r="K208" s="46" t="s">
        <v>444</v>
      </c>
      <c r="L208" s="46" t="s">
        <v>444</v>
      </c>
      <c r="M208" s="46" t="s">
        <v>1635</v>
      </c>
      <c r="N208" s="46" t="s">
        <v>592</v>
      </c>
      <c r="O208" s="46" t="s">
        <v>502</v>
      </c>
      <c r="P208" s="46" t="s">
        <v>1002</v>
      </c>
      <c r="Q208" s="46" t="s">
        <v>422</v>
      </c>
    </row>
    <row r="209" spans="1:17" hidden="1" x14ac:dyDescent="0.35">
      <c r="A209" s="48">
        <v>46053</v>
      </c>
      <c r="B209" s="46" t="s">
        <v>384</v>
      </c>
      <c r="C209" s="46" t="s">
        <v>58</v>
      </c>
      <c r="D209" s="46" t="s">
        <v>58</v>
      </c>
      <c r="E209" s="46" t="s">
        <v>301</v>
      </c>
      <c r="F209" s="46" t="s">
        <v>302</v>
      </c>
      <c r="G209" s="46" t="s">
        <v>94</v>
      </c>
      <c r="H209" s="46" t="s">
        <v>444</v>
      </c>
      <c r="I209" s="46" t="s">
        <v>444</v>
      </c>
      <c r="J209" s="46" t="s">
        <v>444</v>
      </c>
      <c r="K209" s="46" t="s">
        <v>444</v>
      </c>
      <c r="L209" s="46" t="s">
        <v>444</v>
      </c>
      <c r="M209" s="46" t="s">
        <v>1620</v>
      </c>
      <c r="N209" s="46" t="s">
        <v>1115</v>
      </c>
      <c r="O209" s="46" t="s">
        <v>811</v>
      </c>
      <c r="P209" s="46" t="s">
        <v>779</v>
      </c>
      <c r="Q209" s="46" t="s">
        <v>422</v>
      </c>
    </row>
    <row r="210" spans="1:17" hidden="1" x14ac:dyDescent="0.35">
      <c r="A210" s="48">
        <v>46053</v>
      </c>
      <c r="B210" s="46" t="s">
        <v>384</v>
      </c>
      <c r="C210" s="46" t="s">
        <v>58</v>
      </c>
      <c r="D210" s="46" t="s">
        <v>58</v>
      </c>
      <c r="E210" s="46" t="s">
        <v>151</v>
      </c>
      <c r="F210" s="46" t="s">
        <v>152</v>
      </c>
      <c r="G210" s="46" t="s">
        <v>143</v>
      </c>
      <c r="H210" s="46" t="s">
        <v>444</v>
      </c>
      <c r="I210" s="46" t="s">
        <v>444</v>
      </c>
      <c r="J210" s="46" t="s">
        <v>444</v>
      </c>
      <c r="K210" s="46" t="s">
        <v>444</v>
      </c>
      <c r="L210" s="46" t="s">
        <v>444</v>
      </c>
      <c r="M210" s="46" t="s">
        <v>1675</v>
      </c>
      <c r="N210" s="46" t="s">
        <v>1478</v>
      </c>
      <c r="O210" s="46" t="s">
        <v>479</v>
      </c>
      <c r="P210" s="46" t="s">
        <v>774</v>
      </c>
      <c r="Q210" s="46" t="s">
        <v>422</v>
      </c>
    </row>
    <row r="211" spans="1:17" hidden="1" x14ac:dyDescent="0.35">
      <c r="A211" s="48">
        <v>46053</v>
      </c>
      <c r="B211" s="46" t="s">
        <v>384</v>
      </c>
      <c r="C211" s="46" t="s">
        <v>58</v>
      </c>
      <c r="D211" s="46" t="s">
        <v>58</v>
      </c>
      <c r="E211" s="46" t="s">
        <v>251</v>
      </c>
      <c r="F211" s="46" t="s">
        <v>252</v>
      </c>
      <c r="G211" s="46" t="s">
        <v>91</v>
      </c>
      <c r="H211" s="46" t="s">
        <v>444</v>
      </c>
      <c r="I211" s="46" t="s">
        <v>444</v>
      </c>
      <c r="J211" s="46" t="s">
        <v>444</v>
      </c>
      <c r="K211" s="46" t="s">
        <v>444</v>
      </c>
      <c r="L211" s="46" t="s">
        <v>444</v>
      </c>
      <c r="M211" s="46" t="s">
        <v>1680</v>
      </c>
      <c r="N211" s="46" t="s">
        <v>1497</v>
      </c>
      <c r="O211" s="46" t="s">
        <v>1616</v>
      </c>
      <c r="P211" s="46" t="s">
        <v>774</v>
      </c>
      <c r="Q211" s="46" t="s">
        <v>422</v>
      </c>
    </row>
    <row r="212" spans="1:17" hidden="1" x14ac:dyDescent="0.35">
      <c r="A212" s="48">
        <v>46053</v>
      </c>
      <c r="B212" s="46" t="s">
        <v>384</v>
      </c>
      <c r="C212" s="46" t="s">
        <v>58</v>
      </c>
      <c r="D212" s="46" t="s">
        <v>58</v>
      </c>
      <c r="E212" s="46" t="s">
        <v>249</v>
      </c>
      <c r="F212" s="46" t="s">
        <v>250</v>
      </c>
      <c r="G212" s="46" t="s">
        <v>48</v>
      </c>
      <c r="H212" s="46" t="s">
        <v>444</v>
      </c>
      <c r="I212" s="46" t="s">
        <v>444</v>
      </c>
      <c r="J212" s="46" t="s">
        <v>444</v>
      </c>
      <c r="K212" s="46" t="s">
        <v>444</v>
      </c>
      <c r="L212" s="46" t="s">
        <v>444</v>
      </c>
      <c r="M212" s="46" t="s">
        <v>1672</v>
      </c>
      <c r="N212" s="46" t="s">
        <v>1624</v>
      </c>
      <c r="O212" s="46" t="s">
        <v>463</v>
      </c>
      <c r="P212" s="46" t="s">
        <v>1114</v>
      </c>
      <c r="Q212" s="46" t="s">
        <v>422</v>
      </c>
    </row>
    <row r="213" spans="1:17" hidden="1" x14ac:dyDescent="0.35">
      <c r="A213" s="48">
        <v>46053</v>
      </c>
      <c r="B213" s="46" t="s">
        <v>384</v>
      </c>
      <c r="C213" s="46" t="s">
        <v>58</v>
      </c>
      <c r="D213" s="46" t="s">
        <v>58</v>
      </c>
      <c r="E213" s="46" t="s">
        <v>275</v>
      </c>
      <c r="F213" s="46" t="s">
        <v>276</v>
      </c>
      <c r="G213" s="46" t="s">
        <v>112</v>
      </c>
      <c r="H213" s="46" t="s">
        <v>444</v>
      </c>
      <c r="I213" s="46" t="s">
        <v>444</v>
      </c>
      <c r="J213" s="46" t="s">
        <v>444</v>
      </c>
      <c r="K213" s="46" t="s">
        <v>444</v>
      </c>
      <c r="L213" s="46" t="s">
        <v>444</v>
      </c>
      <c r="M213" s="46" t="s">
        <v>1633</v>
      </c>
      <c r="N213" s="46" t="s">
        <v>1615</v>
      </c>
      <c r="O213" s="46" t="s">
        <v>579</v>
      </c>
      <c r="P213" s="46" t="s">
        <v>1152</v>
      </c>
      <c r="Q213" s="46" t="s">
        <v>422</v>
      </c>
    </row>
    <row r="214" spans="1:17" hidden="1" x14ac:dyDescent="0.35">
      <c r="A214" s="48">
        <v>46053</v>
      </c>
      <c r="B214" s="46" t="s">
        <v>384</v>
      </c>
      <c r="C214" s="46" t="s">
        <v>58</v>
      </c>
      <c r="D214" s="46" t="s">
        <v>58</v>
      </c>
      <c r="E214" s="46" t="s">
        <v>319</v>
      </c>
      <c r="F214" s="46" t="s">
        <v>320</v>
      </c>
      <c r="G214" s="46" t="s">
        <v>148</v>
      </c>
      <c r="H214" s="46" t="s">
        <v>444</v>
      </c>
      <c r="I214" s="46" t="s">
        <v>444</v>
      </c>
      <c r="J214" s="46" t="s">
        <v>444</v>
      </c>
      <c r="K214" s="46" t="s">
        <v>444</v>
      </c>
      <c r="L214" s="46" t="s">
        <v>444</v>
      </c>
      <c r="M214" s="46" t="s">
        <v>1660</v>
      </c>
      <c r="N214" s="46" t="s">
        <v>1622</v>
      </c>
      <c r="O214" s="46" t="s">
        <v>1704</v>
      </c>
      <c r="P214" s="46" t="s">
        <v>1152</v>
      </c>
      <c r="Q214" s="46" t="s">
        <v>422</v>
      </c>
    </row>
    <row r="215" spans="1:17" hidden="1" x14ac:dyDescent="0.35">
      <c r="A215" s="48">
        <v>46053</v>
      </c>
      <c r="B215" s="46" t="s">
        <v>384</v>
      </c>
      <c r="C215" s="46" t="s">
        <v>58</v>
      </c>
      <c r="D215" s="46" t="s">
        <v>58</v>
      </c>
      <c r="E215" s="46" t="s">
        <v>98</v>
      </c>
      <c r="F215" s="46" t="s">
        <v>99</v>
      </c>
      <c r="G215" s="46" t="s">
        <v>100</v>
      </c>
      <c r="H215" s="46" t="s">
        <v>444</v>
      </c>
      <c r="I215" s="46" t="s">
        <v>444</v>
      </c>
      <c r="J215" s="46" t="s">
        <v>444</v>
      </c>
      <c r="K215" s="46" t="s">
        <v>444</v>
      </c>
      <c r="L215" s="46" t="s">
        <v>444</v>
      </c>
      <c r="M215" s="46" t="s">
        <v>1620</v>
      </c>
      <c r="N215" s="46" t="s">
        <v>487</v>
      </c>
      <c r="O215" s="46" t="s">
        <v>609</v>
      </c>
      <c r="P215" s="46" t="s">
        <v>506</v>
      </c>
      <c r="Q215" s="46" t="s">
        <v>422</v>
      </c>
    </row>
    <row r="216" spans="1:17" hidden="1" x14ac:dyDescent="0.35">
      <c r="A216" s="48">
        <v>46053</v>
      </c>
      <c r="B216" s="46" t="s">
        <v>384</v>
      </c>
      <c r="C216" s="46" t="s">
        <v>58</v>
      </c>
      <c r="D216" s="46" t="s">
        <v>58</v>
      </c>
      <c r="E216" s="46" t="s">
        <v>237</v>
      </c>
      <c r="F216" s="46" t="s">
        <v>238</v>
      </c>
      <c r="G216" s="46" t="s">
        <v>42</v>
      </c>
      <c r="H216" s="46" t="s">
        <v>444</v>
      </c>
      <c r="I216" s="46" t="s">
        <v>444</v>
      </c>
      <c r="J216" s="46" t="s">
        <v>444</v>
      </c>
      <c r="K216" s="46" t="s">
        <v>444</v>
      </c>
      <c r="L216" s="46" t="s">
        <v>444</v>
      </c>
      <c r="M216" s="46" t="s">
        <v>1632</v>
      </c>
      <c r="N216" s="46" t="s">
        <v>500</v>
      </c>
      <c r="O216" s="46" t="s">
        <v>540</v>
      </c>
      <c r="P216" s="46" t="s">
        <v>579</v>
      </c>
      <c r="Q216" s="46" t="s">
        <v>422</v>
      </c>
    </row>
    <row r="217" spans="1:17" hidden="1" x14ac:dyDescent="0.35">
      <c r="A217" s="48">
        <v>46053</v>
      </c>
      <c r="B217" s="46" t="s">
        <v>384</v>
      </c>
      <c r="C217" s="46" t="s">
        <v>58</v>
      </c>
      <c r="D217" s="46" t="s">
        <v>58</v>
      </c>
      <c r="E217" s="46" t="s">
        <v>223</v>
      </c>
      <c r="F217" s="46" t="s">
        <v>224</v>
      </c>
      <c r="G217" s="46" t="s">
        <v>48</v>
      </c>
      <c r="H217" s="46" t="s">
        <v>444</v>
      </c>
      <c r="I217" s="46" t="s">
        <v>444</v>
      </c>
      <c r="J217" s="46" t="s">
        <v>444</v>
      </c>
      <c r="K217" s="46" t="s">
        <v>444</v>
      </c>
      <c r="L217" s="46" t="s">
        <v>444</v>
      </c>
      <c r="M217" s="46" t="s">
        <v>1634</v>
      </c>
      <c r="N217" s="46" t="s">
        <v>1051</v>
      </c>
      <c r="O217" s="46" t="s">
        <v>710</v>
      </c>
      <c r="P217" s="46" t="s">
        <v>1477</v>
      </c>
      <c r="Q217" s="46" t="s">
        <v>422</v>
      </c>
    </row>
    <row r="218" spans="1:17" hidden="1" x14ac:dyDescent="0.35">
      <c r="A218" s="48">
        <v>46053</v>
      </c>
      <c r="B218" s="46" t="s">
        <v>384</v>
      </c>
      <c r="C218" s="46" t="s">
        <v>58</v>
      </c>
      <c r="D218" s="46" t="s">
        <v>58</v>
      </c>
      <c r="E218" s="46" t="s">
        <v>334</v>
      </c>
      <c r="F218" s="46" t="s">
        <v>335</v>
      </c>
      <c r="G218" s="46" t="s">
        <v>148</v>
      </c>
      <c r="H218" s="46" t="s">
        <v>444</v>
      </c>
      <c r="I218" s="46" t="s">
        <v>444</v>
      </c>
      <c r="J218" s="46" t="s">
        <v>444</v>
      </c>
      <c r="K218" s="46" t="s">
        <v>444</v>
      </c>
      <c r="L218" s="46" t="s">
        <v>444</v>
      </c>
      <c r="M218" s="46" t="s">
        <v>1675</v>
      </c>
      <c r="N218" s="46" t="s">
        <v>1497</v>
      </c>
      <c r="O218" s="46" t="s">
        <v>592</v>
      </c>
      <c r="P218" s="46" t="s">
        <v>1477</v>
      </c>
      <c r="Q218" s="46" t="s">
        <v>422</v>
      </c>
    </row>
    <row r="219" spans="1:17" hidden="1" x14ac:dyDescent="0.35">
      <c r="A219" s="48">
        <v>46053</v>
      </c>
      <c r="B219" s="46" t="s">
        <v>384</v>
      </c>
      <c r="C219" s="46" t="s">
        <v>58</v>
      </c>
      <c r="D219" s="46" t="s">
        <v>58</v>
      </c>
      <c r="E219" s="46" t="s">
        <v>317</v>
      </c>
      <c r="F219" s="46" t="s">
        <v>318</v>
      </c>
      <c r="G219" s="46" t="s">
        <v>97</v>
      </c>
      <c r="H219" s="46" t="s">
        <v>444</v>
      </c>
      <c r="I219" s="46" t="s">
        <v>444</v>
      </c>
      <c r="J219" s="46" t="s">
        <v>444</v>
      </c>
      <c r="K219" s="46" t="s">
        <v>444</v>
      </c>
      <c r="L219" s="46" t="s">
        <v>444</v>
      </c>
      <c r="M219" s="46" t="s">
        <v>1670</v>
      </c>
      <c r="N219" s="46" t="s">
        <v>1703</v>
      </c>
      <c r="O219" s="46" t="s">
        <v>1158</v>
      </c>
      <c r="P219" s="46" t="s">
        <v>585</v>
      </c>
      <c r="Q219" s="46" t="s">
        <v>422</v>
      </c>
    </row>
    <row r="220" spans="1:17" hidden="1" x14ac:dyDescent="0.35">
      <c r="A220" s="48">
        <v>46053</v>
      </c>
      <c r="B220" s="46" t="s">
        <v>384</v>
      </c>
      <c r="C220" s="46" t="s">
        <v>58</v>
      </c>
      <c r="D220" s="46" t="s">
        <v>58</v>
      </c>
      <c r="E220" s="46" t="s">
        <v>117</v>
      </c>
      <c r="F220" s="46" t="s">
        <v>118</v>
      </c>
      <c r="G220" s="46" t="s">
        <v>100</v>
      </c>
      <c r="H220" s="46" t="s">
        <v>444</v>
      </c>
      <c r="I220" s="46" t="s">
        <v>444</v>
      </c>
      <c r="J220" s="46" t="s">
        <v>444</v>
      </c>
      <c r="K220" s="46" t="s">
        <v>444</v>
      </c>
      <c r="L220" s="46" t="s">
        <v>444</v>
      </c>
      <c r="M220" s="46" t="s">
        <v>477</v>
      </c>
      <c r="N220" s="46" t="s">
        <v>773</v>
      </c>
      <c r="O220" s="46" t="s">
        <v>612</v>
      </c>
      <c r="P220" s="46" t="s">
        <v>473</v>
      </c>
      <c r="Q220" s="46" t="s">
        <v>422</v>
      </c>
    </row>
    <row r="221" spans="1:17" hidden="1" x14ac:dyDescent="0.35">
      <c r="A221" s="48">
        <v>46053</v>
      </c>
      <c r="B221" s="46" t="s">
        <v>384</v>
      </c>
      <c r="C221" s="46" t="s">
        <v>58</v>
      </c>
      <c r="D221" s="46" t="s">
        <v>58</v>
      </c>
      <c r="E221" s="46" t="s">
        <v>217</v>
      </c>
      <c r="F221" s="46" t="s">
        <v>218</v>
      </c>
      <c r="G221" s="46" t="s">
        <v>100</v>
      </c>
      <c r="H221" s="46" t="s">
        <v>444</v>
      </c>
      <c r="I221" s="46" t="s">
        <v>444</v>
      </c>
      <c r="J221" s="46" t="s">
        <v>444</v>
      </c>
      <c r="K221" s="46" t="s">
        <v>444</v>
      </c>
      <c r="L221" s="46" t="s">
        <v>444</v>
      </c>
      <c r="M221" s="46" t="s">
        <v>1618</v>
      </c>
      <c r="N221" s="46" t="s">
        <v>1703</v>
      </c>
      <c r="O221" s="46" t="s">
        <v>609</v>
      </c>
      <c r="P221" s="46" t="s">
        <v>538</v>
      </c>
      <c r="Q221" s="46" t="s">
        <v>422</v>
      </c>
    </row>
    <row r="222" spans="1:17" hidden="1" x14ac:dyDescent="0.35">
      <c r="A222" s="48">
        <v>46053</v>
      </c>
      <c r="B222" s="46" t="s">
        <v>384</v>
      </c>
      <c r="C222" s="46" t="s">
        <v>58</v>
      </c>
      <c r="D222" s="46" t="s">
        <v>58</v>
      </c>
      <c r="E222" s="46" t="s">
        <v>297</v>
      </c>
      <c r="F222" s="46" t="s">
        <v>298</v>
      </c>
      <c r="G222" s="46" t="s">
        <v>148</v>
      </c>
      <c r="H222" s="46" t="s">
        <v>444</v>
      </c>
      <c r="I222" s="46" t="s">
        <v>444</v>
      </c>
      <c r="J222" s="46" t="s">
        <v>444</v>
      </c>
      <c r="K222" s="46" t="s">
        <v>444</v>
      </c>
      <c r="L222" s="46" t="s">
        <v>444</v>
      </c>
      <c r="M222" s="46" t="s">
        <v>1460</v>
      </c>
      <c r="N222" s="46" t="s">
        <v>1707</v>
      </c>
      <c r="O222" s="46" t="s">
        <v>469</v>
      </c>
      <c r="P222" s="46" t="s">
        <v>465</v>
      </c>
      <c r="Q222" s="46" t="s">
        <v>422</v>
      </c>
    </row>
    <row r="223" spans="1:17" hidden="1" x14ac:dyDescent="0.35">
      <c r="A223" s="48">
        <v>46053</v>
      </c>
      <c r="B223" s="46" t="s">
        <v>384</v>
      </c>
      <c r="C223" s="46" t="s">
        <v>58</v>
      </c>
      <c r="D223" s="46" t="s">
        <v>58</v>
      </c>
      <c r="E223" s="46" t="s">
        <v>336</v>
      </c>
      <c r="F223" s="46" t="s">
        <v>330</v>
      </c>
      <c r="G223" s="46" t="s">
        <v>112</v>
      </c>
      <c r="H223" s="46" t="s">
        <v>444</v>
      </c>
      <c r="I223" s="46" t="s">
        <v>444</v>
      </c>
      <c r="J223" s="46" t="s">
        <v>444</v>
      </c>
      <c r="K223" s="46" t="s">
        <v>444</v>
      </c>
      <c r="L223" s="46" t="s">
        <v>444</v>
      </c>
      <c r="M223" s="46" t="s">
        <v>684</v>
      </c>
      <c r="N223" s="46" t="s">
        <v>422</v>
      </c>
      <c r="O223" s="46" t="s">
        <v>1636</v>
      </c>
      <c r="P223" s="46" t="s">
        <v>780</v>
      </c>
      <c r="Q223" s="46" t="s">
        <v>422</v>
      </c>
    </row>
    <row r="224" spans="1:17" hidden="1" x14ac:dyDescent="0.35">
      <c r="A224" s="48">
        <v>46053</v>
      </c>
      <c r="B224" s="46" t="s">
        <v>384</v>
      </c>
      <c r="C224" s="46" t="s">
        <v>58</v>
      </c>
      <c r="D224" s="46" t="s">
        <v>58</v>
      </c>
      <c r="E224" s="46" t="s">
        <v>159</v>
      </c>
      <c r="F224" s="46" t="s">
        <v>160</v>
      </c>
      <c r="G224" s="46" t="s">
        <v>112</v>
      </c>
      <c r="H224" s="46" t="s">
        <v>444</v>
      </c>
      <c r="I224" s="46" t="s">
        <v>444</v>
      </c>
      <c r="J224" s="46" t="s">
        <v>444</v>
      </c>
      <c r="K224" s="46" t="s">
        <v>444</v>
      </c>
      <c r="L224" s="46" t="s">
        <v>444</v>
      </c>
      <c r="M224" s="46" t="s">
        <v>1478</v>
      </c>
      <c r="N224" s="46" t="s">
        <v>422</v>
      </c>
      <c r="O224" s="46" t="s">
        <v>1421</v>
      </c>
      <c r="P224" s="46" t="s">
        <v>511</v>
      </c>
      <c r="Q224" s="46" t="s">
        <v>422</v>
      </c>
    </row>
    <row r="225" spans="1:17" hidden="1" x14ac:dyDescent="0.35">
      <c r="A225" s="48">
        <v>46053</v>
      </c>
      <c r="B225" s="46" t="s">
        <v>384</v>
      </c>
      <c r="C225" s="46" t="s">
        <v>58</v>
      </c>
      <c r="D225" s="46" t="s">
        <v>58</v>
      </c>
      <c r="E225" s="46" t="s">
        <v>345</v>
      </c>
      <c r="F225" s="46" t="s">
        <v>330</v>
      </c>
      <c r="G225" s="46" t="s">
        <v>112</v>
      </c>
      <c r="H225" s="46" t="s">
        <v>444</v>
      </c>
      <c r="I225" s="46" t="s">
        <v>444</v>
      </c>
      <c r="J225" s="46" t="s">
        <v>444</v>
      </c>
      <c r="K225" s="46" t="s">
        <v>444</v>
      </c>
      <c r="L225" s="46" t="s">
        <v>444</v>
      </c>
      <c r="M225" s="46" t="s">
        <v>422</v>
      </c>
      <c r="N225" s="46" t="s">
        <v>444</v>
      </c>
      <c r="O225" s="46" t="s">
        <v>422</v>
      </c>
      <c r="P225" s="46" t="s">
        <v>422</v>
      </c>
      <c r="Q225" s="46" t="s">
        <v>422</v>
      </c>
    </row>
    <row r="226" spans="1:17" hidden="1" x14ac:dyDescent="0.35">
      <c r="A226" s="48">
        <v>46053</v>
      </c>
      <c r="B226" s="46" t="s">
        <v>384</v>
      </c>
      <c r="C226" s="46" t="s">
        <v>58</v>
      </c>
      <c r="D226" s="46" t="s">
        <v>58</v>
      </c>
      <c r="E226" s="46" t="s">
        <v>191</v>
      </c>
      <c r="F226" s="46" t="s">
        <v>192</v>
      </c>
      <c r="G226" s="46" t="s">
        <v>42</v>
      </c>
      <c r="H226" s="46" t="s">
        <v>444</v>
      </c>
      <c r="I226" s="46" t="s">
        <v>444</v>
      </c>
      <c r="J226" s="46" t="s">
        <v>444</v>
      </c>
      <c r="K226" s="46" t="s">
        <v>444</v>
      </c>
      <c r="L226" s="46" t="s">
        <v>444</v>
      </c>
      <c r="M226" s="46" t="s">
        <v>511</v>
      </c>
      <c r="N226" s="46" t="s">
        <v>780</v>
      </c>
      <c r="O226" s="46" t="s">
        <v>444</v>
      </c>
      <c r="P226" s="46" t="s">
        <v>444</v>
      </c>
      <c r="Q226" s="46" t="s">
        <v>422</v>
      </c>
    </row>
    <row r="227" spans="1:17" hidden="1" x14ac:dyDescent="0.35">
      <c r="A227" s="48">
        <v>46053</v>
      </c>
      <c r="B227" s="46" t="s">
        <v>384</v>
      </c>
      <c r="C227" s="46" t="s">
        <v>58</v>
      </c>
      <c r="D227" s="46" t="s">
        <v>58</v>
      </c>
      <c r="E227" s="46" t="s">
        <v>352</v>
      </c>
      <c r="F227" s="46" t="s">
        <v>353</v>
      </c>
      <c r="G227" s="46" t="s">
        <v>42</v>
      </c>
      <c r="H227" s="46" t="s">
        <v>444</v>
      </c>
      <c r="I227" s="46" t="s">
        <v>444</v>
      </c>
      <c r="J227" s="46" t="s">
        <v>444</v>
      </c>
      <c r="K227" s="46" t="s">
        <v>444</v>
      </c>
      <c r="L227" s="46" t="s">
        <v>444</v>
      </c>
      <c r="M227" s="46" t="s">
        <v>540</v>
      </c>
      <c r="N227" s="46" t="s">
        <v>780</v>
      </c>
      <c r="O227" s="46" t="s">
        <v>422</v>
      </c>
      <c r="P227" s="46" t="s">
        <v>422</v>
      </c>
      <c r="Q227" s="46" t="s">
        <v>422</v>
      </c>
    </row>
    <row r="228" spans="1:17" hidden="1" x14ac:dyDescent="0.35">
      <c r="A228" s="48">
        <v>46053</v>
      </c>
      <c r="B228" s="46" t="s">
        <v>384</v>
      </c>
      <c r="C228" s="46" t="s">
        <v>58</v>
      </c>
      <c r="D228" s="46" t="s">
        <v>58</v>
      </c>
      <c r="E228" s="46" t="s">
        <v>1613</v>
      </c>
      <c r="F228" s="46" t="s">
        <v>812</v>
      </c>
      <c r="G228" s="46" t="s">
        <v>812</v>
      </c>
      <c r="H228" s="46" t="s">
        <v>444</v>
      </c>
      <c r="I228" s="46" t="s">
        <v>444</v>
      </c>
      <c r="J228" s="46" t="s">
        <v>444</v>
      </c>
      <c r="K228" s="46" t="s">
        <v>444</v>
      </c>
      <c r="L228" s="46" t="s">
        <v>444</v>
      </c>
      <c r="M228" s="46" t="s">
        <v>422</v>
      </c>
      <c r="N228" s="46" t="s">
        <v>422</v>
      </c>
      <c r="O228" s="46" t="s">
        <v>444</v>
      </c>
      <c r="P228" s="46" t="s">
        <v>444</v>
      </c>
      <c r="Q228" s="46" t="s">
        <v>422</v>
      </c>
    </row>
    <row r="229" spans="1:17" hidden="1" x14ac:dyDescent="0.35">
      <c r="A229" s="48">
        <v>46053</v>
      </c>
      <c r="B229" s="46" t="s">
        <v>384</v>
      </c>
      <c r="C229" s="46" t="s">
        <v>58</v>
      </c>
      <c r="D229" s="46" t="s">
        <v>58</v>
      </c>
      <c r="E229" s="46" t="s">
        <v>146</v>
      </c>
      <c r="F229" s="46" t="s">
        <v>147</v>
      </c>
      <c r="G229" s="46" t="s">
        <v>148</v>
      </c>
      <c r="H229" s="46" t="s">
        <v>444</v>
      </c>
      <c r="I229" s="46" t="s">
        <v>444</v>
      </c>
      <c r="J229" s="46" t="s">
        <v>444</v>
      </c>
      <c r="K229" s="46" t="s">
        <v>444</v>
      </c>
      <c r="L229" s="46" t="s">
        <v>444</v>
      </c>
      <c r="M229" s="46" t="s">
        <v>1623</v>
      </c>
      <c r="N229" s="46" t="s">
        <v>463</v>
      </c>
      <c r="O229" s="46" t="s">
        <v>580</v>
      </c>
      <c r="P229" s="46" t="s">
        <v>538</v>
      </c>
      <c r="Q229" s="46" t="s">
        <v>422</v>
      </c>
    </row>
    <row r="230" spans="1:17" hidden="1" x14ac:dyDescent="0.35">
      <c r="A230" s="48">
        <v>46053</v>
      </c>
      <c r="B230" s="46" t="s">
        <v>384</v>
      </c>
      <c r="C230" s="46" t="s">
        <v>58</v>
      </c>
      <c r="D230" s="46" t="s">
        <v>58</v>
      </c>
      <c r="E230" s="46" t="s">
        <v>189</v>
      </c>
      <c r="F230" s="46" t="s">
        <v>190</v>
      </c>
      <c r="G230" s="46" t="s">
        <v>94</v>
      </c>
      <c r="H230" s="46" t="s">
        <v>444</v>
      </c>
      <c r="I230" s="46" t="s">
        <v>444</v>
      </c>
      <c r="J230" s="46" t="s">
        <v>444</v>
      </c>
      <c r="K230" s="46" t="s">
        <v>444</v>
      </c>
      <c r="L230" s="46" t="s">
        <v>444</v>
      </c>
      <c r="M230" s="46" t="s">
        <v>1453</v>
      </c>
      <c r="N230" s="46" t="s">
        <v>465</v>
      </c>
      <c r="O230" s="46" t="s">
        <v>1152</v>
      </c>
      <c r="P230" s="46" t="s">
        <v>465</v>
      </c>
      <c r="Q230" s="46" t="s">
        <v>422</v>
      </c>
    </row>
    <row r="231" spans="1:17" hidden="1" x14ac:dyDescent="0.35">
      <c r="A231" s="48">
        <v>46053</v>
      </c>
      <c r="B231" s="46" t="s">
        <v>384</v>
      </c>
      <c r="C231" s="46" t="s">
        <v>58</v>
      </c>
      <c r="D231" s="46" t="s">
        <v>58</v>
      </c>
      <c r="E231" s="46" t="s">
        <v>144</v>
      </c>
      <c r="F231" s="46" t="s">
        <v>145</v>
      </c>
      <c r="G231" s="46" t="s">
        <v>42</v>
      </c>
      <c r="H231" s="46" t="s">
        <v>444</v>
      </c>
      <c r="I231" s="46" t="s">
        <v>444</v>
      </c>
      <c r="J231" s="46" t="s">
        <v>444</v>
      </c>
      <c r="K231" s="46" t="s">
        <v>444</v>
      </c>
      <c r="L231" s="46" t="s">
        <v>444</v>
      </c>
      <c r="M231" s="46" t="s">
        <v>543</v>
      </c>
      <c r="N231" s="46" t="s">
        <v>605</v>
      </c>
      <c r="O231" s="46" t="s">
        <v>465</v>
      </c>
      <c r="P231" s="46" t="s">
        <v>473</v>
      </c>
      <c r="Q231" s="46" t="s">
        <v>422</v>
      </c>
    </row>
    <row r="232" spans="1:17" hidden="1" x14ac:dyDescent="0.35">
      <c r="A232" s="48">
        <v>46053</v>
      </c>
      <c r="B232" s="46" t="s">
        <v>384</v>
      </c>
      <c r="C232" s="46" t="s">
        <v>58</v>
      </c>
      <c r="D232" s="46" t="s">
        <v>58</v>
      </c>
      <c r="E232" s="46" t="s">
        <v>135</v>
      </c>
      <c r="F232" s="46" t="s">
        <v>136</v>
      </c>
      <c r="G232" s="46" t="s">
        <v>100</v>
      </c>
      <c r="H232" s="46" t="s">
        <v>444</v>
      </c>
      <c r="I232" s="46" t="s">
        <v>444</v>
      </c>
      <c r="J232" s="46" t="s">
        <v>444</v>
      </c>
      <c r="K232" s="46" t="s">
        <v>444</v>
      </c>
      <c r="L232" s="46" t="s">
        <v>444</v>
      </c>
      <c r="M232" s="46" t="s">
        <v>584</v>
      </c>
      <c r="N232" s="46" t="s">
        <v>811</v>
      </c>
      <c r="O232" s="46" t="s">
        <v>506</v>
      </c>
      <c r="P232" s="46" t="s">
        <v>580</v>
      </c>
      <c r="Q232" s="46" t="s">
        <v>422</v>
      </c>
    </row>
    <row r="233" spans="1:17" hidden="1" x14ac:dyDescent="0.35">
      <c r="A233" s="48">
        <v>46053</v>
      </c>
      <c r="B233" s="46" t="s">
        <v>384</v>
      </c>
      <c r="C233" s="46" t="s">
        <v>58</v>
      </c>
      <c r="D233" s="46" t="s">
        <v>58</v>
      </c>
      <c r="E233" s="46" t="s">
        <v>307</v>
      </c>
      <c r="F233" s="46" t="s">
        <v>308</v>
      </c>
      <c r="G233" s="46" t="s">
        <v>97</v>
      </c>
      <c r="H233" s="46" t="s">
        <v>444</v>
      </c>
      <c r="I233" s="46" t="s">
        <v>444</v>
      </c>
      <c r="J233" s="46" t="s">
        <v>444</v>
      </c>
      <c r="K233" s="46" t="s">
        <v>444</v>
      </c>
      <c r="L233" s="46" t="s">
        <v>444</v>
      </c>
      <c r="M233" s="46" t="s">
        <v>1618</v>
      </c>
      <c r="N233" s="46" t="s">
        <v>506</v>
      </c>
      <c r="O233" s="46" t="s">
        <v>502</v>
      </c>
      <c r="P233" s="46" t="s">
        <v>468</v>
      </c>
      <c r="Q233" s="46" t="s">
        <v>422</v>
      </c>
    </row>
    <row r="234" spans="1:17" hidden="1" x14ac:dyDescent="0.35">
      <c r="A234" s="48">
        <v>46053</v>
      </c>
      <c r="B234" s="46" t="s">
        <v>384</v>
      </c>
      <c r="C234" s="46" t="s">
        <v>58</v>
      </c>
      <c r="D234" s="46" t="s">
        <v>58</v>
      </c>
      <c r="E234" s="46" t="s">
        <v>341</v>
      </c>
      <c r="F234" s="46" t="s">
        <v>342</v>
      </c>
      <c r="G234" s="46" t="s">
        <v>94</v>
      </c>
      <c r="H234" s="46" t="s">
        <v>444</v>
      </c>
      <c r="I234" s="46" t="s">
        <v>444</v>
      </c>
      <c r="J234" s="46" t="s">
        <v>444</v>
      </c>
      <c r="K234" s="46" t="s">
        <v>444</v>
      </c>
      <c r="L234" s="46" t="s">
        <v>444</v>
      </c>
      <c r="M234" s="46" t="s">
        <v>1616</v>
      </c>
      <c r="N234" s="46" t="s">
        <v>675</v>
      </c>
      <c r="O234" s="46" t="s">
        <v>811</v>
      </c>
      <c r="P234" s="46" t="s">
        <v>468</v>
      </c>
      <c r="Q234" s="46" t="s">
        <v>422</v>
      </c>
    </row>
    <row r="235" spans="1:17" hidden="1" x14ac:dyDescent="0.35">
      <c r="A235" s="48">
        <v>46053</v>
      </c>
      <c r="B235" s="46" t="s">
        <v>384</v>
      </c>
      <c r="C235" s="46" t="s">
        <v>58</v>
      </c>
      <c r="D235" s="46" t="s">
        <v>58</v>
      </c>
      <c r="E235" s="46" t="s">
        <v>291</v>
      </c>
      <c r="F235" s="46" t="s">
        <v>292</v>
      </c>
      <c r="G235" s="46" t="s">
        <v>97</v>
      </c>
      <c r="H235" s="46" t="s">
        <v>444</v>
      </c>
      <c r="I235" s="46" t="s">
        <v>444</v>
      </c>
      <c r="J235" s="46" t="s">
        <v>444</v>
      </c>
      <c r="K235" s="46" t="s">
        <v>444</v>
      </c>
      <c r="L235" s="46" t="s">
        <v>444</v>
      </c>
      <c r="M235" s="46" t="s">
        <v>1619</v>
      </c>
      <c r="N235" s="46" t="s">
        <v>1518</v>
      </c>
      <c r="O235" s="46" t="s">
        <v>502</v>
      </c>
      <c r="P235" s="46" t="s">
        <v>1055</v>
      </c>
      <c r="Q235" s="46" t="s">
        <v>422</v>
      </c>
    </row>
    <row r="236" spans="1:17" hidden="1" x14ac:dyDescent="0.35">
      <c r="A236" s="48">
        <v>46053</v>
      </c>
      <c r="B236" s="46" t="s">
        <v>384</v>
      </c>
      <c r="C236" s="46" t="s">
        <v>58</v>
      </c>
      <c r="D236" s="46" t="s">
        <v>58</v>
      </c>
      <c r="E236" s="46" t="s">
        <v>235</v>
      </c>
      <c r="F236" s="46" t="s">
        <v>236</v>
      </c>
      <c r="G236" s="46" t="s">
        <v>109</v>
      </c>
      <c r="H236" s="46" t="s">
        <v>444</v>
      </c>
      <c r="I236" s="46" t="s">
        <v>444</v>
      </c>
      <c r="J236" s="46" t="s">
        <v>444</v>
      </c>
      <c r="K236" s="46" t="s">
        <v>444</v>
      </c>
      <c r="L236" s="46" t="s">
        <v>444</v>
      </c>
      <c r="M236" s="46" t="s">
        <v>1647</v>
      </c>
      <c r="N236" s="46" t="s">
        <v>502</v>
      </c>
      <c r="O236" s="46" t="s">
        <v>1525</v>
      </c>
      <c r="P236" s="46" t="s">
        <v>1055</v>
      </c>
      <c r="Q236" s="46" t="s">
        <v>422</v>
      </c>
    </row>
    <row r="237" spans="1:17" hidden="1" x14ac:dyDescent="0.35">
      <c r="A237" s="48">
        <v>46053</v>
      </c>
      <c r="B237" s="46" t="s">
        <v>384</v>
      </c>
      <c r="C237" s="46" t="s">
        <v>58</v>
      </c>
      <c r="D237" s="46" t="s">
        <v>58</v>
      </c>
      <c r="E237" s="46" t="s">
        <v>259</v>
      </c>
      <c r="F237" s="46" t="s">
        <v>260</v>
      </c>
      <c r="G237" s="46" t="s">
        <v>42</v>
      </c>
      <c r="H237" s="46" t="s">
        <v>444</v>
      </c>
      <c r="I237" s="46" t="s">
        <v>444</v>
      </c>
      <c r="J237" s="46" t="s">
        <v>444</v>
      </c>
      <c r="K237" s="46" t="s">
        <v>444</v>
      </c>
      <c r="L237" s="46" t="s">
        <v>444</v>
      </c>
      <c r="M237" s="46" t="s">
        <v>1676</v>
      </c>
      <c r="N237" s="46" t="s">
        <v>607</v>
      </c>
      <c r="O237" s="46" t="s">
        <v>508</v>
      </c>
      <c r="P237" s="46" t="s">
        <v>802</v>
      </c>
      <c r="Q237" s="46" t="s">
        <v>422</v>
      </c>
    </row>
    <row r="238" spans="1:17" hidden="1" x14ac:dyDescent="0.35">
      <c r="A238" s="48">
        <v>46053</v>
      </c>
      <c r="B238" s="46" t="s">
        <v>384</v>
      </c>
      <c r="C238" s="46" t="s">
        <v>58</v>
      </c>
      <c r="D238" s="46" t="s">
        <v>58</v>
      </c>
      <c r="E238" s="46" t="s">
        <v>327</v>
      </c>
      <c r="F238" s="46" t="s">
        <v>328</v>
      </c>
      <c r="G238" s="46" t="s">
        <v>100</v>
      </c>
      <c r="H238" s="46" t="s">
        <v>444</v>
      </c>
      <c r="I238" s="46" t="s">
        <v>444</v>
      </c>
      <c r="J238" s="46" t="s">
        <v>444</v>
      </c>
      <c r="K238" s="46" t="s">
        <v>444</v>
      </c>
      <c r="L238" s="46" t="s">
        <v>444</v>
      </c>
      <c r="M238" s="46" t="s">
        <v>1642</v>
      </c>
      <c r="N238" s="46" t="s">
        <v>1474</v>
      </c>
      <c r="O238" s="46" t="s">
        <v>669</v>
      </c>
      <c r="P238" s="46" t="s">
        <v>1114</v>
      </c>
      <c r="Q238" s="46" t="s">
        <v>422</v>
      </c>
    </row>
    <row r="239" spans="1:17" hidden="1" x14ac:dyDescent="0.35">
      <c r="A239" s="48">
        <v>46053</v>
      </c>
      <c r="B239" s="46" t="s">
        <v>384</v>
      </c>
      <c r="C239" s="46" t="s">
        <v>58</v>
      </c>
      <c r="D239" s="46" t="s">
        <v>58</v>
      </c>
      <c r="E239" s="46" t="s">
        <v>279</v>
      </c>
      <c r="F239" s="46" t="s">
        <v>280</v>
      </c>
      <c r="G239" s="46" t="s">
        <v>48</v>
      </c>
      <c r="H239" s="46" t="s">
        <v>444</v>
      </c>
      <c r="I239" s="46" t="s">
        <v>444</v>
      </c>
      <c r="J239" s="46" t="s">
        <v>444</v>
      </c>
      <c r="K239" s="46" t="s">
        <v>444</v>
      </c>
      <c r="L239" s="46" t="s">
        <v>444</v>
      </c>
      <c r="M239" s="46" t="s">
        <v>1151</v>
      </c>
      <c r="N239" s="46" t="s">
        <v>1525</v>
      </c>
      <c r="O239" s="46" t="s">
        <v>549</v>
      </c>
      <c r="P239" s="46" t="s">
        <v>774</v>
      </c>
      <c r="Q239" s="46" t="s">
        <v>422</v>
      </c>
    </row>
    <row r="240" spans="1:17" hidden="1" x14ac:dyDescent="0.35">
      <c r="A240" s="48">
        <v>46053</v>
      </c>
      <c r="B240" s="46" t="s">
        <v>384</v>
      </c>
      <c r="C240" s="46" t="s">
        <v>58</v>
      </c>
      <c r="D240" s="46" t="s">
        <v>58</v>
      </c>
      <c r="E240" s="46" t="s">
        <v>166</v>
      </c>
      <c r="F240" s="46" t="s">
        <v>167</v>
      </c>
      <c r="G240" s="46" t="s">
        <v>97</v>
      </c>
      <c r="H240" s="46" t="s">
        <v>444</v>
      </c>
      <c r="I240" s="46" t="s">
        <v>444</v>
      </c>
      <c r="J240" s="46" t="s">
        <v>444</v>
      </c>
      <c r="K240" s="46" t="s">
        <v>444</v>
      </c>
      <c r="L240" s="46" t="s">
        <v>444</v>
      </c>
      <c r="M240" s="46" t="s">
        <v>1639</v>
      </c>
      <c r="N240" s="46" t="s">
        <v>1506</v>
      </c>
      <c r="O240" s="46" t="s">
        <v>1618</v>
      </c>
      <c r="P240" s="46" t="s">
        <v>1114</v>
      </c>
      <c r="Q240" s="46" t="s">
        <v>422</v>
      </c>
    </row>
    <row r="241" spans="1:17" hidden="1" x14ac:dyDescent="0.35">
      <c r="A241" s="48">
        <v>46053</v>
      </c>
      <c r="B241" s="46" t="s">
        <v>384</v>
      </c>
      <c r="C241" s="46" t="s">
        <v>58</v>
      </c>
      <c r="D241" s="46" t="s">
        <v>58</v>
      </c>
      <c r="E241" s="46" t="s">
        <v>233</v>
      </c>
      <c r="F241" s="46" t="s">
        <v>234</v>
      </c>
      <c r="G241" s="46" t="s">
        <v>109</v>
      </c>
      <c r="H241" s="46" t="s">
        <v>444</v>
      </c>
      <c r="I241" s="46" t="s">
        <v>444</v>
      </c>
      <c r="J241" s="46" t="s">
        <v>444</v>
      </c>
      <c r="K241" s="46" t="s">
        <v>444</v>
      </c>
      <c r="L241" s="46" t="s">
        <v>444</v>
      </c>
      <c r="M241" s="46" t="s">
        <v>1049</v>
      </c>
      <c r="N241" s="46" t="s">
        <v>612</v>
      </c>
      <c r="O241" s="46" t="s">
        <v>1158</v>
      </c>
      <c r="P241" s="46" t="s">
        <v>1054</v>
      </c>
      <c r="Q241" s="46" t="s">
        <v>422</v>
      </c>
    </row>
    <row r="242" spans="1:17" hidden="1" x14ac:dyDescent="0.35">
      <c r="A242" s="48">
        <v>46053</v>
      </c>
      <c r="B242" s="46" t="s">
        <v>384</v>
      </c>
      <c r="C242" s="46" t="s">
        <v>58</v>
      </c>
      <c r="D242" s="46" t="s">
        <v>58</v>
      </c>
      <c r="E242" s="46" t="s">
        <v>129</v>
      </c>
      <c r="F242" s="46" t="s">
        <v>130</v>
      </c>
      <c r="G242" s="46" t="s">
        <v>112</v>
      </c>
      <c r="H242" s="46" t="s">
        <v>444</v>
      </c>
      <c r="I242" s="46" t="s">
        <v>444</v>
      </c>
      <c r="J242" s="46" t="s">
        <v>444</v>
      </c>
      <c r="K242" s="46" t="s">
        <v>444</v>
      </c>
      <c r="L242" s="46" t="s">
        <v>444</v>
      </c>
      <c r="M242" s="46" t="s">
        <v>1617</v>
      </c>
      <c r="N242" s="46" t="s">
        <v>675</v>
      </c>
      <c r="O242" s="46" t="s">
        <v>779</v>
      </c>
      <c r="P242" s="46" t="s">
        <v>1054</v>
      </c>
      <c r="Q242" s="46" t="s">
        <v>422</v>
      </c>
    </row>
    <row r="243" spans="1:17" hidden="1" x14ac:dyDescent="0.35">
      <c r="A243" s="48">
        <v>46053</v>
      </c>
      <c r="B243" s="46" t="s">
        <v>384</v>
      </c>
      <c r="C243" s="46" t="s">
        <v>58</v>
      </c>
      <c r="D243" s="46" t="s">
        <v>58</v>
      </c>
      <c r="E243" s="46" t="s">
        <v>269</v>
      </c>
      <c r="F243" s="46" t="s">
        <v>270</v>
      </c>
      <c r="G243" s="46" t="s">
        <v>100</v>
      </c>
      <c r="H243" s="46" t="s">
        <v>444</v>
      </c>
      <c r="I243" s="46" t="s">
        <v>444</v>
      </c>
      <c r="J243" s="46" t="s">
        <v>444</v>
      </c>
      <c r="K243" s="46" t="s">
        <v>444</v>
      </c>
      <c r="L243" s="46" t="s">
        <v>444</v>
      </c>
      <c r="M243" s="46" t="s">
        <v>1500</v>
      </c>
      <c r="N243" s="46" t="s">
        <v>1708</v>
      </c>
      <c r="O243" s="46" t="s">
        <v>608</v>
      </c>
      <c r="P243" s="46" t="s">
        <v>779</v>
      </c>
      <c r="Q243" s="46" t="s">
        <v>422</v>
      </c>
    </row>
    <row r="244" spans="1:17" hidden="1" x14ac:dyDescent="0.35">
      <c r="A244" s="48">
        <v>46053</v>
      </c>
      <c r="B244" s="46" t="s">
        <v>384</v>
      </c>
      <c r="C244" s="46" t="s">
        <v>58</v>
      </c>
      <c r="D244" s="46" t="s">
        <v>58</v>
      </c>
      <c r="E244" s="46" t="s">
        <v>187</v>
      </c>
      <c r="F244" s="46" t="s">
        <v>188</v>
      </c>
      <c r="G244" s="46" t="s">
        <v>91</v>
      </c>
      <c r="H244" s="46" t="s">
        <v>444</v>
      </c>
      <c r="I244" s="46" t="s">
        <v>444</v>
      </c>
      <c r="J244" s="46" t="s">
        <v>444</v>
      </c>
      <c r="K244" s="46" t="s">
        <v>444</v>
      </c>
      <c r="L244" s="46" t="s">
        <v>444</v>
      </c>
      <c r="M244" s="46" t="s">
        <v>1458</v>
      </c>
      <c r="N244" s="46" t="s">
        <v>536</v>
      </c>
      <c r="O244" s="46" t="s">
        <v>1525</v>
      </c>
      <c r="P244" s="46" t="s">
        <v>1703</v>
      </c>
      <c r="Q244" s="46" t="s">
        <v>422</v>
      </c>
    </row>
    <row r="245" spans="1:17" hidden="1" x14ac:dyDescent="0.35">
      <c r="A245" s="48">
        <v>46053</v>
      </c>
      <c r="B245" s="46" t="s">
        <v>384</v>
      </c>
      <c r="C245" s="46" t="s">
        <v>58</v>
      </c>
      <c r="D245" s="46" t="s">
        <v>58</v>
      </c>
      <c r="E245" s="46" t="s">
        <v>285</v>
      </c>
      <c r="F245" s="46" t="s">
        <v>286</v>
      </c>
      <c r="G245" s="46" t="s">
        <v>100</v>
      </c>
      <c r="H245" s="46" t="s">
        <v>444</v>
      </c>
      <c r="I245" s="46" t="s">
        <v>444</v>
      </c>
      <c r="J245" s="46" t="s">
        <v>444</v>
      </c>
      <c r="K245" s="46" t="s">
        <v>444</v>
      </c>
      <c r="L245" s="46" t="s">
        <v>444</v>
      </c>
      <c r="M245" s="46" t="s">
        <v>1638</v>
      </c>
      <c r="N245" s="46" t="s">
        <v>517</v>
      </c>
      <c r="O245" s="46" t="s">
        <v>1478</v>
      </c>
      <c r="P245" s="46" t="s">
        <v>1703</v>
      </c>
      <c r="Q245" s="46" t="s">
        <v>422</v>
      </c>
    </row>
    <row r="246" spans="1:17" hidden="1" x14ac:dyDescent="0.35">
      <c r="A246" s="48">
        <v>46053</v>
      </c>
      <c r="B246" s="46" t="s">
        <v>384</v>
      </c>
      <c r="C246" s="46" t="s">
        <v>58</v>
      </c>
      <c r="D246" s="46" t="s">
        <v>58</v>
      </c>
      <c r="E246" s="46" t="s">
        <v>123</v>
      </c>
      <c r="F246" s="46" t="s">
        <v>124</v>
      </c>
      <c r="G246" s="46" t="s">
        <v>100</v>
      </c>
      <c r="H246" s="46" t="s">
        <v>444</v>
      </c>
      <c r="I246" s="46" t="s">
        <v>444</v>
      </c>
      <c r="J246" s="46" t="s">
        <v>444</v>
      </c>
      <c r="K246" s="46" t="s">
        <v>444</v>
      </c>
      <c r="L246" s="46" t="s">
        <v>444</v>
      </c>
      <c r="M246" s="46" t="s">
        <v>1640</v>
      </c>
      <c r="N246" s="46" t="s">
        <v>1617</v>
      </c>
      <c r="O246" s="46" t="s">
        <v>1062</v>
      </c>
      <c r="P246" s="46" t="s">
        <v>1704</v>
      </c>
      <c r="Q246" s="46" t="s">
        <v>422</v>
      </c>
    </row>
    <row r="247" spans="1:17" hidden="1" x14ac:dyDescent="0.35">
      <c r="A247" s="48">
        <v>46053</v>
      </c>
      <c r="B247" s="46" t="s">
        <v>384</v>
      </c>
      <c r="C247" s="46" t="s">
        <v>58</v>
      </c>
      <c r="D247" s="46" t="s">
        <v>58</v>
      </c>
      <c r="E247" s="46" t="s">
        <v>133</v>
      </c>
      <c r="F247" s="46" t="s">
        <v>134</v>
      </c>
      <c r="G247" s="46" t="s">
        <v>94</v>
      </c>
      <c r="H247" s="46" t="s">
        <v>444</v>
      </c>
      <c r="I247" s="46" t="s">
        <v>444</v>
      </c>
      <c r="J247" s="46" t="s">
        <v>444</v>
      </c>
      <c r="K247" s="46" t="s">
        <v>444</v>
      </c>
      <c r="L247" s="46" t="s">
        <v>444</v>
      </c>
      <c r="M247" s="46" t="s">
        <v>1678</v>
      </c>
      <c r="N247" s="46" t="s">
        <v>549</v>
      </c>
      <c r="O247" s="46" t="s">
        <v>608</v>
      </c>
      <c r="P247" s="46" t="s">
        <v>502</v>
      </c>
      <c r="Q247" s="46" t="s">
        <v>422</v>
      </c>
    </row>
    <row r="248" spans="1:17" hidden="1" x14ac:dyDescent="0.35">
      <c r="A248" s="48">
        <v>46053</v>
      </c>
      <c r="B248" s="46" t="s">
        <v>384</v>
      </c>
      <c r="C248" s="46" t="s">
        <v>58</v>
      </c>
      <c r="D248" s="46" t="s">
        <v>58</v>
      </c>
      <c r="E248" s="46" t="s">
        <v>245</v>
      </c>
      <c r="F248" s="46" t="s">
        <v>246</v>
      </c>
      <c r="G248" s="46" t="s">
        <v>143</v>
      </c>
      <c r="H248" s="46" t="s">
        <v>444</v>
      </c>
      <c r="I248" s="46" t="s">
        <v>444</v>
      </c>
      <c r="J248" s="46" t="s">
        <v>444</v>
      </c>
      <c r="K248" s="46" t="s">
        <v>444</v>
      </c>
      <c r="L248" s="46" t="s">
        <v>444</v>
      </c>
      <c r="M248" s="46" t="s">
        <v>1699</v>
      </c>
      <c r="N248" s="46" t="s">
        <v>1674</v>
      </c>
      <c r="O248" s="46" t="s">
        <v>467</v>
      </c>
      <c r="P248" s="46" t="s">
        <v>502</v>
      </c>
      <c r="Q248" s="46" t="s">
        <v>422</v>
      </c>
    </row>
    <row r="249" spans="1:17" hidden="1" x14ac:dyDescent="0.35">
      <c r="A249" s="48">
        <v>46053</v>
      </c>
      <c r="B249" s="46" t="s">
        <v>384</v>
      </c>
      <c r="C249" s="46" t="s">
        <v>58</v>
      </c>
      <c r="D249" s="46" t="s">
        <v>58</v>
      </c>
      <c r="E249" s="46" t="s">
        <v>261</v>
      </c>
      <c r="F249" s="46" t="s">
        <v>262</v>
      </c>
      <c r="G249" s="46" t="s">
        <v>91</v>
      </c>
      <c r="H249" s="46" t="s">
        <v>444</v>
      </c>
      <c r="I249" s="46" t="s">
        <v>444</v>
      </c>
      <c r="J249" s="46" t="s">
        <v>444</v>
      </c>
      <c r="K249" s="46" t="s">
        <v>444</v>
      </c>
      <c r="L249" s="46" t="s">
        <v>444</v>
      </c>
      <c r="M249" s="46" t="s">
        <v>1688</v>
      </c>
      <c r="N249" s="46" t="s">
        <v>608</v>
      </c>
      <c r="O249" s="46" t="s">
        <v>1709</v>
      </c>
      <c r="P249" s="46" t="s">
        <v>608</v>
      </c>
      <c r="Q249" s="46" t="s">
        <v>422</v>
      </c>
    </row>
    <row r="250" spans="1:17" hidden="1" x14ac:dyDescent="0.35">
      <c r="A250" s="48">
        <v>46053</v>
      </c>
      <c r="B250" s="46" t="s">
        <v>384</v>
      </c>
      <c r="C250" s="46" t="s">
        <v>58</v>
      </c>
      <c r="D250" s="46" t="s">
        <v>58</v>
      </c>
      <c r="E250" s="46" t="s">
        <v>257</v>
      </c>
      <c r="F250" s="46" t="s">
        <v>258</v>
      </c>
      <c r="G250" s="46" t="s">
        <v>109</v>
      </c>
      <c r="H250" s="46" t="s">
        <v>444</v>
      </c>
      <c r="I250" s="46" t="s">
        <v>444</v>
      </c>
      <c r="J250" s="46" t="s">
        <v>444</v>
      </c>
      <c r="K250" s="46" t="s">
        <v>444</v>
      </c>
      <c r="L250" s="46" t="s">
        <v>444</v>
      </c>
      <c r="M250" s="46" t="s">
        <v>1640</v>
      </c>
      <c r="N250" s="46" t="s">
        <v>1710</v>
      </c>
      <c r="O250" s="46" t="s">
        <v>464</v>
      </c>
      <c r="P250" s="46" t="s">
        <v>536</v>
      </c>
      <c r="Q250" s="46" t="s">
        <v>422</v>
      </c>
    </row>
    <row r="251" spans="1:17" hidden="1" x14ac:dyDescent="0.35">
      <c r="A251" s="48">
        <v>46053</v>
      </c>
      <c r="B251" s="46" t="s">
        <v>384</v>
      </c>
      <c r="C251" s="46" t="s">
        <v>58</v>
      </c>
      <c r="D251" s="46" t="s">
        <v>58</v>
      </c>
      <c r="E251" s="46" t="s">
        <v>239</v>
      </c>
      <c r="F251" s="46" t="s">
        <v>240</v>
      </c>
      <c r="G251" s="46" t="s">
        <v>112</v>
      </c>
      <c r="H251" s="46" t="s">
        <v>444</v>
      </c>
      <c r="I251" s="46" t="s">
        <v>444</v>
      </c>
      <c r="J251" s="46" t="s">
        <v>444</v>
      </c>
      <c r="K251" s="46" t="s">
        <v>444</v>
      </c>
      <c r="L251" s="46" t="s">
        <v>444</v>
      </c>
      <c r="M251" s="46" t="s">
        <v>1685</v>
      </c>
      <c r="N251" s="46" t="s">
        <v>512</v>
      </c>
      <c r="O251" s="46" t="s">
        <v>1460</v>
      </c>
      <c r="P251" s="46" t="s">
        <v>1623</v>
      </c>
      <c r="Q251" s="46" t="s">
        <v>422</v>
      </c>
    </row>
    <row r="252" spans="1:17" hidden="1" x14ac:dyDescent="0.35">
      <c r="A252" s="48">
        <v>46053</v>
      </c>
      <c r="B252" s="46" t="s">
        <v>384</v>
      </c>
      <c r="C252" s="46" t="s">
        <v>58</v>
      </c>
      <c r="D252" s="46" t="s">
        <v>58</v>
      </c>
      <c r="E252" s="46" t="s">
        <v>174</v>
      </c>
      <c r="F252" s="46" t="s">
        <v>175</v>
      </c>
      <c r="G252" s="46" t="s">
        <v>97</v>
      </c>
      <c r="H252" s="46" t="s">
        <v>444</v>
      </c>
      <c r="I252" s="46" t="s">
        <v>444</v>
      </c>
      <c r="J252" s="46" t="s">
        <v>444</v>
      </c>
      <c r="K252" s="46" t="s">
        <v>444</v>
      </c>
      <c r="L252" s="46" t="s">
        <v>444</v>
      </c>
      <c r="M252" s="46" t="s">
        <v>1684</v>
      </c>
      <c r="N252" s="46" t="s">
        <v>776</v>
      </c>
      <c r="O252" s="46" t="s">
        <v>775</v>
      </c>
      <c r="P252" s="46" t="s">
        <v>675</v>
      </c>
      <c r="Q252" s="46" t="s">
        <v>422</v>
      </c>
    </row>
    <row r="253" spans="1:17" hidden="1" x14ac:dyDescent="0.35">
      <c r="A253" s="48">
        <v>46053</v>
      </c>
      <c r="B253" s="46" t="s">
        <v>384</v>
      </c>
      <c r="C253" s="46" t="s">
        <v>58</v>
      </c>
      <c r="D253" s="46" t="s">
        <v>58</v>
      </c>
      <c r="E253" s="46" t="s">
        <v>350</v>
      </c>
      <c r="F253" s="46" t="s">
        <v>351</v>
      </c>
      <c r="G253" s="46" t="s">
        <v>148</v>
      </c>
      <c r="H253" s="46" t="s">
        <v>444</v>
      </c>
      <c r="I253" s="46" t="s">
        <v>444</v>
      </c>
      <c r="J253" s="46" t="s">
        <v>444</v>
      </c>
      <c r="K253" s="46" t="s">
        <v>444</v>
      </c>
      <c r="L253" s="46" t="s">
        <v>444</v>
      </c>
      <c r="M253" s="46" t="s">
        <v>771</v>
      </c>
      <c r="N253" s="46" t="s">
        <v>804</v>
      </c>
      <c r="O253" s="46" t="s">
        <v>1482</v>
      </c>
      <c r="P253" s="46" t="s">
        <v>774</v>
      </c>
      <c r="Q253" s="46" t="s">
        <v>422</v>
      </c>
    </row>
    <row r="254" spans="1:17" hidden="1" x14ac:dyDescent="0.35">
      <c r="A254" s="48">
        <v>46053</v>
      </c>
      <c r="B254" s="46" t="s">
        <v>384</v>
      </c>
      <c r="C254" s="46" t="s">
        <v>58</v>
      </c>
      <c r="D254" s="46" t="s">
        <v>58</v>
      </c>
      <c r="E254" s="46" t="s">
        <v>283</v>
      </c>
      <c r="F254" s="46" t="s">
        <v>284</v>
      </c>
      <c r="G254" s="46" t="s">
        <v>91</v>
      </c>
      <c r="H254" s="46" t="s">
        <v>444</v>
      </c>
      <c r="I254" s="46" t="s">
        <v>444</v>
      </c>
      <c r="J254" s="46" t="s">
        <v>444</v>
      </c>
      <c r="K254" s="46" t="s">
        <v>444</v>
      </c>
      <c r="L254" s="46" t="s">
        <v>444</v>
      </c>
      <c r="M254" s="46" t="s">
        <v>515</v>
      </c>
      <c r="N254" s="46" t="s">
        <v>773</v>
      </c>
      <c r="O254" s="46" t="s">
        <v>1158</v>
      </c>
      <c r="P254" s="46" t="s">
        <v>779</v>
      </c>
      <c r="Q254" s="46" t="s">
        <v>422</v>
      </c>
    </row>
    <row r="255" spans="1:17" hidden="1" x14ac:dyDescent="0.35">
      <c r="A255" s="48">
        <v>46053</v>
      </c>
      <c r="B255" s="46" t="s">
        <v>384</v>
      </c>
      <c r="C255" s="46" t="s">
        <v>58</v>
      </c>
      <c r="D255" s="46" t="s">
        <v>58</v>
      </c>
      <c r="E255" s="46" t="s">
        <v>197</v>
      </c>
      <c r="F255" s="46" t="s">
        <v>198</v>
      </c>
      <c r="G255" s="46" t="s">
        <v>112</v>
      </c>
      <c r="H255" s="46" t="s">
        <v>444</v>
      </c>
      <c r="I255" s="46" t="s">
        <v>444</v>
      </c>
      <c r="J255" s="46" t="s">
        <v>444</v>
      </c>
      <c r="K255" s="46" t="s">
        <v>444</v>
      </c>
      <c r="L255" s="46" t="s">
        <v>444</v>
      </c>
      <c r="M255" s="46" t="s">
        <v>1616</v>
      </c>
      <c r="N255" s="46" t="s">
        <v>1002</v>
      </c>
      <c r="O255" s="46" t="s">
        <v>1424</v>
      </c>
      <c r="P255" s="46" t="s">
        <v>1152</v>
      </c>
      <c r="Q255" s="46" t="s">
        <v>422</v>
      </c>
    </row>
    <row r="256" spans="1:17" hidden="1" x14ac:dyDescent="0.35">
      <c r="A256" s="48">
        <v>46053</v>
      </c>
      <c r="B256" s="46" t="s">
        <v>384</v>
      </c>
      <c r="C256" s="46" t="s">
        <v>58</v>
      </c>
      <c r="D256" s="46" t="s">
        <v>58</v>
      </c>
      <c r="E256" s="46" t="s">
        <v>347</v>
      </c>
      <c r="F256" s="46" t="s">
        <v>348</v>
      </c>
      <c r="G256" s="46" t="s">
        <v>94</v>
      </c>
      <c r="H256" s="46" t="s">
        <v>444</v>
      </c>
      <c r="I256" s="46" t="s">
        <v>444</v>
      </c>
      <c r="J256" s="46" t="s">
        <v>444</v>
      </c>
      <c r="K256" s="46" t="s">
        <v>444</v>
      </c>
      <c r="L256" s="46" t="s">
        <v>444</v>
      </c>
      <c r="M256" s="46" t="s">
        <v>1671</v>
      </c>
      <c r="N256" s="46" t="s">
        <v>586</v>
      </c>
      <c r="O256" s="46" t="s">
        <v>505</v>
      </c>
      <c r="P256" s="46" t="s">
        <v>1152</v>
      </c>
      <c r="Q256" s="46" t="s">
        <v>422</v>
      </c>
    </row>
    <row r="257" spans="1:17" hidden="1" x14ac:dyDescent="0.35">
      <c r="A257" s="48">
        <v>46053</v>
      </c>
      <c r="B257" s="46" t="s">
        <v>384</v>
      </c>
      <c r="C257" s="46" t="s">
        <v>58</v>
      </c>
      <c r="D257" s="46" t="s">
        <v>58</v>
      </c>
      <c r="E257" s="46" t="s">
        <v>119</v>
      </c>
      <c r="F257" s="46" t="s">
        <v>120</v>
      </c>
      <c r="G257" s="46" t="s">
        <v>91</v>
      </c>
      <c r="H257" s="46" t="s">
        <v>444</v>
      </c>
      <c r="I257" s="46" t="s">
        <v>444</v>
      </c>
      <c r="J257" s="46" t="s">
        <v>444</v>
      </c>
      <c r="K257" s="46" t="s">
        <v>444</v>
      </c>
      <c r="L257" s="46" t="s">
        <v>444</v>
      </c>
      <c r="M257" s="46" t="s">
        <v>1049</v>
      </c>
      <c r="N257" s="46" t="s">
        <v>1518</v>
      </c>
      <c r="O257" s="46" t="s">
        <v>1115</v>
      </c>
      <c r="P257" s="46" t="s">
        <v>505</v>
      </c>
      <c r="Q257" s="46" t="s">
        <v>422</v>
      </c>
    </row>
    <row r="258" spans="1:17" hidden="1" x14ac:dyDescent="0.35">
      <c r="A258" s="48">
        <v>46053</v>
      </c>
      <c r="B258" s="46" t="s">
        <v>384</v>
      </c>
      <c r="C258" s="46" t="s">
        <v>58</v>
      </c>
      <c r="D258" s="46" t="s">
        <v>58</v>
      </c>
      <c r="E258" s="46" t="s">
        <v>127</v>
      </c>
      <c r="F258" s="46" t="s">
        <v>128</v>
      </c>
      <c r="G258" s="46" t="s">
        <v>91</v>
      </c>
      <c r="H258" s="46" t="s">
        <v>444</v>
      </c>
      <c r="I258" s="46" t="s">
        <v>444</v>
      </c>
      <c r="J258" s="46" t="s">
        <v>444</v>
      </c>
      <c r="K258" s="46" t="s">
        <v>444</v>
      </c>
      <c r="L258" s="46" t="s">
        <v>444</v>
      </c>
      <c r="M258" s="46" t="s">
        <v>775</v>
      </c>
      <c r="N258" s="46" t="s">
        <v>1114</v>
      </c>
      <c r="O258" s="46" t="s">
        <v>586</v>
      </c>
      <c r="P258" s="46" t="s">
        <v>1152</v>
      </c>
      <c r="Q258" s="46" t="s">
        <v>422</v>
      </c>
    </row>
    <row r="259" spans="1:17" hidden="1" x14ac:dyDescent="0.35">
      <c r="A259" s="48">
        <v>46053</v>
      </c>
      <c r="B259" s="46" t="s">
        <v>384</v>
      </c>
      <c r="C259" s="46" t="s">
        <v>58</v>
      </c>
      <c r="D259" s="46" t="s">
        <v>58</v>
      </c>
      <c r="E259" s="46" t="s">
        <v>331</v>
      </c>
      <c r="F259" s="46" t="s">
        <v>330</v>
      </c>
      <c r="G259" s="46" t="s">
        <v>112</v>
      </c>
      <c r="H259" s="46" t="s">
        <v>444</v>
      </c>
      <c r="I259" s="46" t="s">
        <v>444</v>
      </c>
      <c r="J259" s="46" t="s">
        <v>444</v>
      </c>
      <c r="K259" s="46" t="s">
        <v>444</v>
      </c>
      <c r="L259" s="46" t="s">
        <v>444</v>
      </c>
      <c r="M259" s="46" t="s">
        <v>1153</v>
      </c>
      <c r="N259" s="46" t="s">
        <v>776</v>
      </c>
      <c r="O259" s="46" t="s">
        <v>1152</v>
      </c>
      <c r="P259" s="46" t="s">
        <v>468</v>
      </c>
      <c r="Q259" s="46" t="s">
        <v>422</v>
      </c>
    </row>
    <row r="260" spans="1:17" hidden="1" x14ac:dyDescent="0.35">
      <c r="A260" s="48">
        <v>46053</v>
      </c>
      <c r="B260" s="46" t="s">
        <v>384</v>
      </c>
      <c r="C260" s="46" t="s">
        <v>58</v>
      </c>
      <c r="D260" s="46" t="s">
        <v>58</v>
      </c>
      <c r="E260" s="46" t="s">
        <v>343</v>
      </c>
      <c r="F260" s="46" t="s">
        <v>344</v>
      </c>
      <c r="G260" s="46" t="s">
        <v>94</v>
      </c>
      <c r="H260" s="46" t="s">
        <v>444</v>
      </c>
      <c r="I260" s="46" t="s">
        <v>444</v>
      </c>
      <c r="J260" s="46" t="s">
        <v>444</v>
      </c>
      <c r="K260" s="46" t="s">
        <v>444</v>
      </c>
      <c r="L260" s="46" t="s">
        <v>444</v>
      </c>
      <c r="M260" s="46" t="s">
        <v>1622</v>
      </c>
      <c r="N260" s="46" t="s">
        <v>612</v>
      </c>
      <c r="O260" s="46" t="s">
        <v>605</v>
      </c>
      <c r="P260" s="46" t="s">
        <v>507</v>
      </c>
      <c r="Q260" s="46" t="s">
        <v>422</v>
      </c>
    </row>
    <row r="261" spans="1:17" hidden="1" x14ac:dyDescent="0.35">
      <c r="A261" s="48">
        <v>46053</v>
      </c>
      <c r="B261" s="46" t="s">
        <v>384</v>
      </c>
      <c r="C261" s="46" t="s">
        <v>58</v>
      </c>
      <c r="D261" s="46" t="s">
        <v>58</v>
      </c>
      <c r="E261" s="46" t="s">
        <v>185</v>
      </c>
      <c r="F261" s="46" t="s">
        <v>186</v>
      </c>
      <c r="G261" s="46" t="s">
        <v>148</v>
      </c>
      <c r="H261" s="46" t="s">
        <v>444</v>
      </c>
      <c r="I261" s="46" t="s">
        <v>444</v>
      </c>
      <c r="J261" s="46" t="s">
        <v>444</v>
      </c>
      <c r="K261" s="46" t="s">
        <v>444</v>
      </c>
      <c r="L261" s="46" t="s">
        <v>444</v>
      </c>
      <c r="M261" s="46" t="s">
        <v>1115</v>
      </c>
      <c r="N261" s="46" t="s">
        <v>1055</v>
      </c>
      <c r="O261" s="46" t="s">
        <v>773</v>
      </c>
      <c r="P261" s="46" t="s">
        <v>422</v>
      </c>
      <c r="Q261" s="46" t="s">
        <v>422</v>
      </c>
    </row>
    <row r="262" spans="1:17" hidden="1" x14ac:dyDescent="0.35">
      <c r="A262" s="48">
        <v>46053</v>
      </c>
      <c r="B262" s="46" t="s">
        <v>384</v>
      </c>
      <c r="C262" s="46" t="s">
        <v>58</v>
      </c>
      <c r="D262" s="46" t="s">
        <v>58</v>
      </c>
      <c r="E262" s="46" t="s">
        <v>203</v>
      </c>
      <c r="F262" s="46" t="s">
        <v>204</v>
      </c>
      <c r="G262" s="46" t="s">
        <v>42</v>
      </c>
      <c r="H262" s="46" t="s">
        <v>444</v>
      </c>
      <c r="I262" s="46" t="s">
        <v>444</v>
      </c>
      <c r="J262" s="46" t="s">
        <v>444</v>
      </c>
      <c r="K262" s="46" t="s">
        <v>444</v>
      </c>
      <c r="L262" s="46" t="s">
        <v>444</v>
      </c>
      <c r="M262" s="46" t="s">
        <v>1622</v>
      </c>
      <c r="N262" s="46" t="s">
        <v>612</v>
      </c>
      <c r="O262" s="46" t="s">
        <v>779</v>
      </c>
      <c r="P262" s="46" t="s">
        <v>539</v>
      </c>
      <c r="Q262" s="46" t="s">
        <v>422</v>
      </c>
    </row>
    <row r="263" spans="1:17" hidden="1" x14ac:dyDescent="0.35">
      <c r="A263" s="48">
        <v>46053</v>
      </c>
      <c r="B263" s="46" t="s">
        <v>384</v>
      </c>
      <c r="C263" s="46" t="s">
        <v>58</v>
      </c>
      <c r="D263" s="46" t="s">
        <v>58</v>
      </c>
      <c r="E263" s="46" t="s">
        <v>225</v>
      </c>
      <c r="F263" s="46" t="s">
        <v>226</v>
      </c>
      <c r="G263" s="46" t="s">
        <v>143</v>
      </c>
      <c r="H263" s="46" t="s">
        <v>444</v>
      </c>
      <c r="I263" s="46" t="s">
        <v>444</v>
      </c>
      <c r="J263" s="46" t="s">
        <v>444</v>
      </c>
      <c r="K263" s="46" t="s">
        <v>444</v>
      </c>
      <c r="L263" s="46" t="s">
        <v>444</v>
      </c>
      <c r="M263" s="46" t="s">
        <v>512</v>
      </c>
      <c r="N263" s="46" t="s">
        <v>1152</v>
      </c>
      <c r="O263" s="46" t="s">
        <v>506</v>
      </c>
      <c r="P263" s="46" t="s">
        <v>1477</v>
      </c>
      <c r="Q263" s="46" t="s">
        <v>422</v>
      </c>
    </row>
    <row r="264" spans="1:17" hidden="1" x14ac:dyDescent="0.35">
      <c r="A264" s="48">
        <v>46053</v>
      </c>
      <c r="B264" s="46" t="s">
        <v>384</v>
      </c>
      <c r="C264" s="46" t="s">
        <v>58</v>
      </c>
      <c r="D264" s="46" t="s">
        <v>58</v>
      </c>
      <c r="E264" s="46" t="s">
        <v>161</v>
      </c>
      <c r="F264" s="46" t="s">
        <v>162</v>
      </c>
      <c r="G264" s="46" t="s">
        <v>42</v>
      </c>
      <c r="H264" s="46" t="s">
        <v>444</v>
      </c>
      <c r="I264" s="46" t="s">
        <v>444</v>
      </c>
      <c r="J264" s="46" t="s">
        <v>444</v>
      </c>
      <c r="K264" s="46" t="s">
        <v>444</v>
      </c>
      <c r="L264" s="46" t="s">
        <v>444</v>
      </c>
      <c r="M264" s="46" t="s">
        <v>1661</v>
      </c>
      <c r="N264" s="46" t="s">
        <v>1156</v>
      </c>
      <c r="O264" s="46" t="s">
        <v>1670</v>
      </c>
      <c r="P264" s="46" t="s">
        <v>1671</v>
      </c>
      <c r="Q264" s="46" t="s">
        <v>422</v>
      </c>
    </row>
    <row r="265" spans="1:17" hidden="1" x14ac:dyDescent="0.35">
      <c r="A265" s="48">
        <v>46053</v>
      </c>
      <c r="B265" s="46" t="s">
        <v>384</v>
      </c>
      <c r="C265" s="46" t="s">
        <v>58</v>
      </c>
      <c r="D265" s="46" t="s">
        <v>58</v>
      </c>
      <c r="E265" s="46" t="s">
        <v>281</v>
      </c>
      <c r="F265" s="46" t="s">
        <v>282</v>
      </c>
      <c r="G265" s="46" t="s">
        <v>112</v>
      </c>
      <c r="H265" s="46" t="s">
        <v>444</v>
      </c>
      <c r="I265" s="46" t="s">
        <v>444</v>
      </c>
      <c r="J265" s="46" t="s">
        <v>444</v>
      </c>
      <c r="K265" s="46" t="s">
        <v>444</v>
      </c>
      <c r="L265" s="46" t="s">
        <v>444</v>
      </c>
      <c r="M265" s="46" t="s">
        <v>1650</v>
      </c>
      <c r="N265" s="46" t="s">
        <v>1711</v>
      </c>
      <c r="O265" s="46" t="s">
        <v>1626</v>
      </c>
      <c r="P265" s="46" t="s">
        <v>1631</v>
      </c>
      <c r="Q265" s="46" t="s">
        <v>422</v>
      </c>
    </row>
    <row r="266" spans="1:17" hidden="1" x14ac:dyDescent="0.35">
      <c r="A266" s="48">
        <v>46053</v>
      </c>
      <c r="B266" s="46" t="s">
        <v>384</v>
      </c>
      <c r="C266" s="46" t="s">
        <v>58</v>
      </c>
      <c r="D266" s="46" t="s">
        <v>58</v>
      </c>
      <c r="E266" s="46" t="s">
        <v>221</v>
      </c>
      <c r="F266" s="46" t="s">
        <v>222</v>
      </c>
      <c r="G266" s="46" t="s">
        <v>143</v>
      </c>
      <c r="H266" s="46" t="s">
        <v>444</v>
      </c>
      <c r="I266" s="46" t="s">
        <v>444</v>
      </c>
      <c r="J266" s="46" t="s">
        <v>444</v>
      </c>
      <c r="K266" s="46" t="s">
        <v>444</v>
      </c>
      <c r="L266" s="46" t="s">
        <v>444</v>
      </c>
      <c r="M266" s="46" t="s">
        <v>1665</v>
      </c>
      <c r="N266" s="46" t="s">
        <v>1712</v>
      </c>
      <c r="O266" s="46" t="s">
        <v>1505</v>
      </c>
      <c r="P266" s="46" t="s">
        <v>1051</v>
      </c>
      <c r="Q266" s="46" t="s">
        <v>422</v>
      </c>
    </row>
    <row r="267" spans="1:17" hidden="1" x14ac:dyDescent="0.35">
      <c r="A267" s="48">
        <v>46053</v>
      </c>
      <c r="B267" s="46" t="s">
        <v>384</v>
      </c>
      <c r="C267" s="46" t="s">
        <v>58</v>
      </c>
      <c r="D267" s="46" t="s">
        <v>58</v>
      </c>
      <c r="E267" s="46" t="s">
        <v>181</v>
      </c>
      <c r="F267" s="46" t="s">
        <v>182</v>
      </c>
      <c r="G267" s="46" t="s">
        <v>112</v>
      </c>
      <c r="H267" s="46" t="s">
        <v>444</v>
      </c>
      <c r="I267" s="46" t="s">
        <v>444</v>
      </c>
      <c r="J267" s="46" t="s">
        <v>444</v>
      </c>
      <c r="K267" s="46" t="s">
        <v>444</v>
      </c>
      <c r="L267" s="46" t="s">
        <v>444</v>
      </c>
      <c r="M267" s="46" t="s">
        <v>1646</v>
      </c>
      <c r="N267" s="46" t="s">
        <v>1624</v>
      </c>
      <c r="O267" s="46" t="s">
        <v>1615</v>
      </c>
      <c r="P267" s="46" t="s">
        <v>1051</v>
      </c>
      <c r="Q267" s="46" t="s">
        <v>422</v>
      </c>
    </row>
    <row r="268" spans="1:17" hidden="1" x14ac:dyDescent="0.35">
      <c r="A268" s="48">
        <v>46053</v>
      </c>
      <c r="B268" s="46" t="s">
        <v>384</v>
      </c>
      <c r="C268" s="46" t="s">
        <v>58</v>
      </c>
      <c r="D268" s="46" t="s">
        <v>58</v>
      </c>
      <c r="E268" s="46" t="s">
        <v>107</v>
      </c>
      <c r="F268" s="46" t="s">
        <v>108</v>
      </c>
      <c r="G268" s="46" t="s">
        <v>109</v>
      </c>
      <c r="H268" s="46" t="s">
        <v>444</v>
      </c>
      <c r="I268" s="46" t="s">
        <v>444</v>
      </c>
      <c r="J268" s="46" t="s">
        <v>444</v>
      </c>
      <c r="K268" s="46" t="s">
        <v>444</v>
      </c>
      <c r="L268" s="46" t="s">
        <v>444</v>
      </c>
      <c r="M268" s="46" t="s">
        <v>1656</v>
      </c>
      <c r="N268" s="46" t="s">
        <v>602</v>
      </c>
      <c r="O268" s="46" t="s">
        <v>1713</v>
      </c>
      <c r="P268" s="46" t="s">
        <v>1506</v>
      </c>
      <c r="Q268" s="46" t="s">
        <v>422</v>
      </c>
    </row>
    <row r="269" spans="1:17" hidden="1" x14ac:dyDescent="0.35">
      <c r="A269" s="48">
        <v>46053</v>
      </c>
      <c r="B269" s="46" t="s">
        <v>384</v>
      </c>
      <c r="C269" s="46" t="s">
        <v>58</v>
      </c>
      <c r="D269" s="46" t="s">
        <v>58</v>
      </c>
      <c r="E269" s="46" t="s">
        <v>215</v>
      </c>
      <c r="F269" s="46" t="s">
        <v>216</v>
      </c>
      <c r="G269" s="46" t="s">
        <v>100</v>
      </c>
      <c r="H269" s="46" t="s">
        <v>444</v>
      </c>
      <c r="I269" s="46" t="s">
        <v>444</v>
      </c>
      <c r="J269" s="46" t="s">
        <v>444</v>
      </c>
      <c r="K269" s="46" t="s">
        <v>444</v>
      </c>
      <c r="L269" s="46" t="s">
        <v>444</v>
      </c>
      <c r="M269" s="46" t="s">
        <v>1700</v>
      </c>
      <c r="N269" s="46" t="s">
        <v>1423</v>
      </c>
      <c r="O269" s="46" t="s">
        <v>1628</v>
      </c>
      <c r="P269" s="46" t="s">
        <v>1195</v>
      </c>
      <c r="Q269" s="46" t="s">
        <v>422</v>
      </c>
    </row>
    <row r="270" spans="1:17" hidden="1" x14ac:dyDescent="0.35">
      <c r="A270" s="48">
        <v>46053</v>
      </c>
      <c r="B270" s="46" t="s">
        <v>384</v>
      </c>
      <c r="C270" s="46" t="s">
        <v>58</v>
      </c>
      <c r="D270" s="46" t="s">
        <v>58</v>
      </c>
      <c r="E270" s="46" t="s">
        <v>243</v>
      </c>
      <c r="F270" s="46" t="s">
        <v>244</v>
      </c>
      <c r="G270" s="46" t="s">
        <v>148</v>
      </c>
      <c r="H270" s="46" t="s">
        <v>444</v>
      </c>
      <c r="I270" s="46" t="s">
        <v>444</v>
      </c>
      <c r="J270" s="46" t="s">
        <v>444</v>
      </c>
      <c r="K270" s="46" t="s">
        <v>444</v>
      </c>
      <c r="L270" s="46" t="s">
        <v>444</v>
      </c>
      <c r="M270" s="46" t="s">
        <v>1693</v>
      </c>
      <c r="N270" s="46" t="s">
        <v>1063</v>
      </c>
      <c r="O270" s="46" t="s">
        <v>1478</v>
      </c>
      <c r="P270" s="46" t="s">
        <v>1497</v>
      </c>
      <c r="Q270" s="46" t="s">
        <v>422</v>
      </c>
    </row>
    <row r="271" spans="1:17" hidden="1" x14ac:dyDescent="0.35">
      <c r="A271" s="48">
        <v>46053</v>
      </c>
      <c r="B271" s="46" t="s">
        <v>384</v>
      </c>
      <c r="C271" s="46" t="s">
        <v>58</v>
      </c>
      <c r="D271" s="46" t="s">
        <v>58</v>
      </c>
      <c r="E271" s="46" t="s">
        <v>113</v>
      </c>
      <c r="F271" s="46" t="s">
        <v>114</v>
      </c>
      <c r="G271" s="46" t="s">
        <v>97</v>
      </c>
      <c r="H271" s="46" t="s">
        <v>444</v>
      </c>
      <c r="I271" s="46" t="s">
        <v>444</v>
      </c>
      <c r="J271" s="46" t="s">
        <v>444</v>
      </c>
      <c r="K271" s="46" t="s">
        <v>444</v>
      </c>
      <c r="L271" s="46" t="s">
        <v>444</v>
      </c>
      <c r="M271" s="46" t="s">
        <v>1651</v>
      </c>
      <c r="N271" s="46" t="s">
        <v>1714</v>
      </c>
      <c r="O271" s="46" t="s">
        <v>1647</v>
      </c>
      <c r="P271" s="46" t="s">
        <v>1525</v>
      </c>
      <c r="Q271" s="46" t="s">
        <v>422</v>
      </c>
    </row>
    <row r="272" spans="1:17" hidden="1" x14ac:dyDescent="0.35">
      <c r="A272" s="48">
        <v>46053</v>
      </c>
      <c r="B272" s="46" t="s">
        <v>384</v>
      </c>
      <c r="C272" s="46" t="s">
        <v>58</v>
      </c>
      <c r="D272" s="46" t="s">
        <v>58</v>
      </c>
      <c r="E272" s="46" t="s">
        <v>139</v>
      </c>
      <c r="F272" s="46" t="s">
        <v>140</v>
      </c>
      <c r="G272" s="46" t="s">
        <v>42</v>
      </c>
      <c r="H272" s="46" t="s">
        <v>444</v>
      </c>
      <c r="I272" s="46" t="s">
        <v>444</v>
      </c>
      <c r="J272" s="46" t="s">
        <v>444</v>
      </c>
      <c r="K272" s="46" t="s">
        <v>444</v>
      </c>
      <c r="L272" s="46" t="s">
        <v>444</v>
      </c>
      <c r="M272" s="46" t="s">
        <v>474</v>
      </c>
      <c r="N272" s="46" t="s">
        <v>1194</v>
      </c>
      <c r="O272" s="46" t="s">
        <v>473</v>
      </c>
      <c r="P272" s="46" t="s">
        <v>605</v>
      </c>
      <c r="Q272" s="46" t="s">
        <v>422</v>
      </c>
    </row>
    <row r="273" spans="1:17" hidden="1" x14ac:dyDescent="0.35">
      <c r="A273" s="48">
        <v>46053</v>
      </c>
      <c r="B273" s="46" t="s">
        <v>384</v>
      </c>
      <c r="C273" s="46" t="s">
        <v>58</v>
      </c>
      <c r="D273" s="46" t="s">
        <v>58</v>
      </c>
      <c r="E273" s="46" t="s">
        <v>149</v>
      </c>
      <c r="F273" s="46" t="s">
        <v>150</v>
      </c>
      <c r="G273" s="46" t="s">
        <v>148</v>
      </c>
      <c r="H273" s="46" t="s">
        <v>444</v>
      </c>
      <c r="I273" s="46" t="s">
        <v>444</v>
      </c>
      <c r="J273" s="46" t="s">
        <v>444</v>
      </c>
      <c r="K273" s="46" t="s">
        <v>444</v>
      </c>
      <c r="L273" s="46" t="s">
        <v>444</v>
      </c>
      <c r="M273" s="46" t="s">
        <v>1625</v>
      </c>
      <c r="N273" s="46" t="s">
        <v>586</v>
      </c>
      <c r="O273" s="46" t="s">
        <v>1152</v>
      </c>
      <c r="P273" s="46" t="s">
        <v>507</v>
      </c>
      <c r="Q273" s="46" t="s">
        <v>422</v>
      </c>
    </row>
    <row r="274" spans="1:17" hidden="1" x14ac:dyDescent="0.35">
      <c r="A274" s="48">
        <v>46053</v>
      </c>
      <c r="B274" s="46" t="s">
        <v>384</v>
      </c>
      <c r="C274" s="46" t="s">
        <v>58</v>
      </c>
      <c r="D274" s="46" t="s">
        <v>58</v>
      </c>
      <c r="E274" s="46" t="s">
        <v>267</v>
      </c>
      <c r="F274" s="46" t="s">
        <v>268</v>
      </c>
      <c r="G274" s="46" t="s">
        <v>109</v>
      </c>
      <c r="H274" s="46" t="s">
        <v>444</v>
      </c>
      <c r="I274" s="46" t="s">
        <v>444</v>
      </c>
      <c r="J274" s="46" t="s">
        <v>444</v>
      </c>
      <c r="K274" s="46" t="s">
        <v>444</v>
      </c>
      <c r="L274" s="46" t="s">
        <v>444</v>
      </c>
      <c r="M274" s="46" t="s">
        <v>1658</v>
      </c>
      <c r="N274" s="46" t="s">
        <v>1153</v>
      </c>
      <c r="O274" s="46" t="s">
        <v>1635</v>
      </c>
      <c r="P274" s="46" t="s">
        <v>592</v>
      </c>
      <c r="Q274" s="46" t="s">
        <v>508</v>
      </c>
    </row>
    <row r="275" spans="1:17" hidden="1" x14ac:dyDescent="0.35">
      <c r="A275" s="48">
        <v>46053</v>
      </c>
      <c r="B275" s="46" t="s">
        <v>384</v>
      </c>
      <c r="C275" s="46" t="s">
        <v>58</v>
      </c>
      <c r="D275" s="46" t="s">
        <v>58</v>
      </c>
      <c r="E275" s="46" t="s">
        <v>231</v>
      </c>
      <c r="F275" s="46" t="s">
        <v>232</v>
      </c>
      <c r="G275" s="46" t="s">
        <v>100</v>
      </c>
      <c r="H275" s="46" t="s">
        <v>444</v>
      </c>
      <c r="I275" s="46" t="s">
        <v>444</v>
      </c>
      <c r="J275" s="46" t="s">
        <v>444</v>
      </c>
      <c r="K275" s="46" t="s">
        <v>444</v>
      </c>
      <c r="L275" s="46" t="s">
        <v>444</v>
      </c>
      <c r="M275" s="46" t="s">
        <v>734</v>
      </c>
      <c r="N275" s="46" t="s">
        <v>1715</v>
      </c>
      <c r="O275" s="46" t="s">
        <v>1525</v>
      </c>
      <c r="P275" s="46" t="s">
        <v>1153</v>
      </c>
      <c r="Q275" s="46" t="s">
        <v>508</v>
      </c>
    </row>
    <row r="276" spans="1:17" hidden="1" x14ac:dyDescent="0.35">
      <c r="A276" s="48">
        <v>46053</v>
      </c>
      <c r="B276" s="46" t="s">
        <v>384</v>
      </c>
      <c r="C276" s="46" t="s">
        <v>58</v>
      </c>
      <c r="D276" s="46" t="s">
        <v>58</v>
      </c>
      <c r="E276" s="46" t="s">
        <v>92</v>
      </c>
      <c r="F276" s="46" t="s">
        <v>93</v>
      </c>
      <c r="G276" s="46" t="s">
        <v>94</v>
      </c>
      <c r="H276" s="46" t="s">
        <v>444</v>
      </c>
      <c r="I276" s="46" t="s">
        <v>444</v>
      </c>
      <c r="J276" s="46" t="s">
        <v>444</v>
      </c>
      <c r="K276" s="46" t="s">
        <v>444</v>
      </c>
      <c r="L276" s="46" t="s">
        <v>444</v>
      </c>
      <c r="M276" s="46" t="s">
        <v>803</v>
      </c>
      <c r="N276" s="46" t="s">
        <v>576</v>
      </c>
      <c r="O276" s="46" t="s">
        <v>1635</v>
      </c>
      <c r="P276" s="46" t="s">
        <v>477</v>
      </c>
      <c r="Q276" s="46" t="s">
        <v>508</v>
      </c>
    </row>
    <row r="277" spans="1:17" hidden="1" x14ac:dyDescent="0.35">
      <c r="A277" s="48">
        <v>46053</v>
      </c>
      <c r="B277" s="46" t="s">
        <v>384</v>
      </c>
      <c r="C277" s="46" t="s">
        <v>58</v>
      </c>
      <c r="D277" s="46" t="s">
        <v>58</v>
      </c>
      <c r="E277" s="46" t="s">
        <v>303</v>
      </c>
      <c r="F277" s="46" t="s">
        <v>304</v>
      </c>
      <c r="G277" s="46" t="s">
        <v>112</v>
      </c>
      <c r="H277" s="46" t="s">
        <v>444</v>
      </c>
      <c r="I277" s="46" t="s">
        <v>444</v>
      </c>
      <c r="J277" s="46" t="s">
        <v>444</v>
      </c>
      <c r="K277" s="46" t="s">
        <v>444</v>
      </c>
      <c r="L277" s="46" t="s">
        <v>444</v>
      </c>
      <c r="M277" s="46" t="s">
        <v>1698</v>
      </c>
      <c r="N277" s="46" t="s">
        <v>1460</v>
      </c>
      <c r="O277" s="46" t="s">
        <v>1049</v>
      </c>
      <c r="P277" s="46" t="s">
        <v>464</v>
      </c>
      <c r="Q277" s="46" t="s">
        <v>780</v>
      </c>
    </row>
    <row r="278" spans="1:17" hidden="1" x14ac:dyDescent="0.35">
      <c r="A278" s="48">
        <v>46053</v>
      </c>
      <c r="B278" s="46" t="s">
        <v>384</v>
      </c>
      <c r="C278" s="46" t="s">
        <v>58</v>
      </c>
      <c r="D278" s="46" t="s">
        <v>58</v>
      </c>
      <c r="E278" s="46" t="s">
        <v>157</v>
      </c>
      <c r="F278" s="46" t="s">
        <v>158</v>
      </c>
      <c r="G278" s="46" t="s">
        <v>112</v>
      </c>
      <c r="H278" s="46" t="s">
        <v>444</v>
      </c>
      <c r="I278" s="46" t="s">
        <v>444</v>
      </c>
      <c r="J278" s="46" t="s">
        <v>444</v>
      </c>
      <c r="K278" s="46" t="s">
        <v>444</v>
      </c>
      <c r="L278" s="46" t="s">
        <v>444</v>
      </c>
      <c r="M278" s="46" t="s">
        <v>1461</v>
      </c>
      <c r="N278" s="46" t="s">
        <v>544</v>
      </c>
      <c r="O278" s="46" t="s">
        <v>1710</v>
      </c>
      <c r="P278" s="46" t="s">
        <v>517</v>
      </c>
      <c r="Q278" s="46" t="s">
        <v>780</v>
      </c>
    </row>
    <row r="279" spans="1:17" hidden="1" x14ac:dyDescent="0.35">
      <c r="A279" s="48">
        <v>46053</v>
      </c>
      <c r="B279" s="46" t="s">
        <v>384</v>
      </c>
      <c r="C279" s="46" t="s">
        <v>58</v>
      </c>
      <c r="D279" s="46" t="s">
        <v>58</v>
      </c>
      <c r="E279" s="46" t="s">
        <v>293</v>
      </c>
      <c r="F279" s="46" t="s">
        <v>294</v>
      </c>
      <c r="G279" s="46" t="s">
        <v>109</v>
      </c>
      <c r="H279" s="46" t="s">
        <v>444</v>
      </c>
      <c r="I279" s="46" t="s">
        <v>444</v>
      </c>
      <c r="J279" s="46" t="s">
        <v>444</v>
      </c>
      <c r="K279" s="46" t="s">
        <v>444</v>
      </c>
      <c r="L279" s="46" t="s">
        <v>444</v>
      </c>
      <c r="M279" s="46" t="s">
        <v>1681</v>
      </c>
      <c r="N279" s="46" t="s">
        <v>1525</v>
      </c>
      <c r="O279" s="46" t="s">
        <v>1671</v>
      </c>
      <c r="P279" s="46" t="s">
        <v>592</v>
      </c>
      <c r="Q279" s="46" t="s">
        <v>780</v>
      </c>
    </row>
    <row r="280" spans="1:17" hidden="1" x14ac:dyDescent="0.35">
      <c r="A280" s="48">
        <v>46053</v>
      </c>
      <c r="B280" s="46" t="s">
        <v>384</v>
      </c>
      <c r="C280" s="46" t="s">
        <v>58</v>
      </c>
      <c r="D280" s="46" t="s">
        <v>58</v>
      </c>
      <c r="E280" s="46" t="s">
        <v>295</v>
      </c>
      <c r="F280" s="46" t="s">
        <v>296</v>
      </c>
      <c r="G280" s="46" t="s">
        <v>97</v>
      </c>
      <c r="H280" s="46" t="s">
        <v>444</v>
      </c>
      <c r="I280" s="46" t="s">
        <v>444</v>
      </c>
      <c r="J280" s="46" t="s">
        <v>444</v>
      </c>
      <c r="K280" s="46" t="s">
        <v>444</v>
      </c>
      <c r="L280" s="46" t="s">
        <v>444</v>
      </c>
      <c r="M280" s="46" t="s">
        <v>1474</v>
      </c>
      <c r="N280" s="46" t="s">
        <v>479</v>
      </c>
      <c r="O280" s="46" t="s">
        <v>586</v>
      </c>
      <c r="P280" s="46" t="s">
        <v>537</v>
      </c>
      <c r="Q280" s="46" t="s">
        <v>780</v>
      </c>
    </row>
    <row r="281" spans="1:17" hidden="1" x14ac:dyDescent="0.35">
      <c r="A281" s="48">
        <v>46053</v>
      </c>
      <c r="B281" s="46" t="s">
        <v>384</v>
      </c>
      <c r="C281" s="46" t="s">
        <v>58</v>
      </c>
      <c r="D281" s="46" t="s">
        <v>58</v>
      </c>
      <c r="E281" s="46" t="s">
        <v>176</v>
      </c>
      <c r="F281" s="46" t="s">
        <v>177</v>
      </c>
      <c r="G281" s="46" t="s">
        <v>109</v>
      </c>
      <c r="H281" s="46" t="s">
        <v>444</v>
      </c>
      <c r="I281" s="46" t="s">
        <v>444</v>
      </c>
      <c r="J281" s="46" t="s">
        <v>444</v>
      </c>
      <c r="K281" s="46" t="s">
        <v>444</v>
      </c>
      <c r="L281" s="46" t="s">
        <v>444</v>
      </c>
      <c r="M281" s="46" t="s">
        <v>518</v>
      </c>
      <c r="N281" s="46" t="s">
        <v>1195</v>
      </c>
      <c r="O281" s="46" t="s">
        <v>1049</v>
      </c>
      <c r="P281" s="46" t="s">
        <v>1453</v>
      </c>
      <c r="Q281" s="46" t="s">
        <v>511</v>
      </c>
    </row>
    <row r="282" spans="1:17" hidden="1" x14ac:dyDescent="0.35">
      <c r="A282" s="48">
        <v>46053</v>
      </c>
      <c r="B282" s="46" t="s">
        <v>384</v>
      </c>
      <c r="C282" s="46" t="s">
        <v>58</v>
      </c>
      <c r="D282" s="46" t="s">
        <v>58</v>
      </c>
      <c r="E282" s="46" t="s">
        <v>277</v>
      </c>
      <c r="F282" s="46" t="s">
        <v>278</v>
      </c>
      <c r="G282" s="46" t="s">
        <v>143</v>
      </c>
      <c r="H282" s="46" t="s">
        <v>444</v>
      </c>
      <c r="I282" s="46" t="s">
        <v>444</v>
      </c>
      <c r="J282" s="46" t="s">
        <v>444</v>
      </c>
      <c r="K282" s="46" t="s">
        <v>444</v>
      </c>
      <c r="L282" s="46" t="s">
        <v>444</v>
      </c>
      <c r="M282" s="46" t="s">
        <v>1693</v>
      </c>
      <c r="N282" s="46" t="s">
        <v>1716</v>
      </c>
      <c r="O282" s="46" t="s">
        <v>1626</v>
      </c>
      <c r="P282" s="46" t="s">
        <v>1062</v>
      </c>
      <c r="Q282" s="46" t="s">
        <v>472</v>
      </c>
    </row>
    <row r="283" spans="1:17" hidden="1" x14ac:dyDescent="0.35">
      <c r="A283" s="48">
        <v>46053</v>
      </c>
      <c r="B283" s="46" t="s">
        <v>384</v>
      </c>
      <c r="C283" s="46" t="s">
        <v>58</v>
      </c>
      <c r="D283" s="46" t="s">
        <v>58</v>
      </c>
      <c r="E283" s="46" t="s">
        <v>121</v>
      </c>
      <c r="F283" s="46" t="s">
        <v>122</v>
      </c>
      <c r="G283" s="46" t="s">
        <v>48</v>
      </c>
      <c r="H283" s="46" t="s">
        <v>444</v>
      </c>
      <c r="I283" s="46" t="s">
        <v>444</v>
      </c>
      <c r="J283" s="46" t="s">
        <v>444</v>
      </c>
      <c r="K283" s="46" t="s">
        <v>444</v>
      </c>
      <c r="L283" s="46" t="s">
        <v>444</v>
      </c>
      <c r="M283" s="46" t="s">
        <v>1662</v>
      </c>
      <c r="N283" s="46" t="s">
        <v>1685</v>
      </c>
      <c r="O283" s="46" t="s">
        <v>1616</v>
      </c>
      <c r="P283" s="46" t="s">
        <v>669</v>
      </c>
      <c r="Q283" s="46" t="s">
        <v>538</v>
      </c>
    </row>
    <row r="284" spans="1:17" hidden="1" x14ac:dyDescent="0.35">
      <c r="A284" s="48">
        <v>46053</v>
      </c>
      <c r="B284" s="46" t="s">
        <v>384</v>
      </c>
      <c r="C284" s="46" t="s">
        <v>58</v>
      </c>
      <c r="D284" s="46" t="s">
        <v>58</v>
      </c>
      <c r="E284" s="46" t="s">
        <v>115</v>
      </c>
      <c r="F284" s="46" t="s">
        <v>116</v>
      </c>
      <c r="G284" s="46" t="s">
        <v>47</v>
      </c>
      <c r="H284" s="46" t="s">
        <v>444</v>
      </c>
      <c r="I284" s="46" t="s">
        <v>444</v>
      </c>
      <c r="J284" s="46" t="s">
        <v>444</v>
      </c>
      <c r="K284" s="46" t="s">
        <v>444</v>
      </c>
      <c r="L284" s="46" t="s">
        <v>444</v>
      </c>
      <c r="M284" s="46" t="s">
        <v>1701</v>
      </c>
      <c r="N284" s="46" t="s">
        <v>1717</v>
      </c>
      <c r="O284" s="46" t="s">
        <v>1498</v>
      </c>
      <c r="P284" s="46" t="s">
        <v>1718</v>
      </c>
      <c r="Q284" s="46" t="s">
        <v>465</v>
      </c>
    </row>
    <row r="285" spans="1:17" hidden="1" x14ac:dyDescent="0.35">
      <c r="A285" s="48">
        <v>46053</v>
      </c>
      <c r="B285" s="46" t="s">
        <v>384</v>
      </c>
      <c r="C285" s="46" t="s">
        <v>58</v>
      </c>
      <c r="D285" s="46" t="s">
        <v>58</v>
      </c>
      <c r="E285" s="46" t="s">
        <v>227</v>
      </c>
      <c r="F285" s="46" t="s">
        <v>228</v>
      </c>
      <c r="G285" s="46" t="s">
        <v>148</v>
      </c>
      <c r="H285" s="46" t="s">
        <v>444</v>
      </c>
      <c r="I285" s="46" t="s">
        <v>444</v>
      </c>
      <c r="J285" s="46" t="s">
        <v>444</v>
      </c>
      <c r="K285" s="46" t="s">
        <v>444</v>
      </c>
      <c r="L285" s="46" t="s">
        <v>444</v>
      </c>
      <c r="M285" s="46" t="s">
        <v>1648</v>
      </c>
      <c r="N285" s="46" t="s">
        <v>1683</v>
      </c>
      <c r="O285" s="46" t="s">
        <v>1487</v>
      </c>
      <c r="P285" s="46" t="s">
        <v>487</v>
      </c>
      <c r="Q285" s="46" t="s">
        <v>465</v>
      </c>
    </row>
    <row r="286" spans="1:17" hidden="1" x14ac:dyDescent="0.35">
      <c r="A286" s="48">
        <v>46053</v>
      </c>
      <c r="B286" s="46" t="s">
        <v>384</v>
      </c>
      <c r="C286" s="46" t="s">
        <v>58</v>
      </c>
      <c r="D286" s="46" t="s">
        <v>58</v>
      </c>
      <c r="E286" s="46" t="s">
        <v>172</v>
      </c>
      <c r="F286" s="46" t="s">
        <v>173</v>
      </c>
      <c r="G286" s="46" t="s">
        <v>42</v>
      </c>
      <c r="H286" s="46" t="s">
        <v>444</v>
      </c>
      <c r="I286" s="46" t="s">
        <v>444</v>
      </c>
      <c r="J286" s="46" t="s">
        <v>444</v>
      </c>
      <c r="K286" s="46" t="s">
        <v>444</v>
      </c>
      <c r="L286" s="46" t="s">
        <v>444</v>
      </c>
      <c r="M286" s="46" t="s">
        <v>1652</v>
      </c>
      <c r="N286" s="46" t="s">
        <v>1719</v>
      </c>
      <c r="O286" s="46" t="s">
        <v>1623</v>
      </c>
      <c r="P286" s="46" t="s">
        <v>1670</v>
      </c>
      <c r="Q286" s="46" t="s">
        <v>507</v>
      </c>
    </row>
    <row r="287" spans="1:17" hidden="1" x14ac:dyDescent="0.35">
      <c r="A287" s="48">
        <v>46053</v>
      </c>
      <c r="B287" s="46" t="s">
        <v>384</v>
      </c>
      <c r="C287" s="46" t="s">
        <v>58</v>
      </c>
      <c r="D287" s="46" t="s">
        <v>58</v>
      </c>
      <c r="E287" s="46" t="s">
        <v>265</v>
      </c>
      <c r="F287" s="46" t="s">
        <v>266</v>
      </c>
      <c r="G287" s="46" t="s">
        <v>97</v>
      </c>
      <c r="H287" s="46" t="s">
        <v>444</v>
      </c>
      <c r="I287" s="46" t="s">
        <v>444</v>
      </c>
      <c r="J287" s="46" t="s">
        <v>444</v>
      </c>
      <c r="K287" s="46" t="s">
        <v>444</v>
      </c>
      <c r="L287" s="46" t="s">
        <v>444</v>
      </c>
      <c r="M287" s="46" t="s">
        <v>1638</v>
      </c>
      <c r="N287" s="46" t="s">
        <v>590</v>
      </c>
      <c r="O287" s="46" t="s">
        <v>1478</v>
      </c>
      <c r="P287" s="46" t="s">
        <v>802</v>
      </c>
      <c r="Q287" s="46" t="s">
        <v>507</v>
      </c>
    </row>
    <row r="288" spans="1:17" x14ac:dyDescent="0.35">
      <c r="A288" s="48"/>
      <c r="B288" s="46"/>
      <c r="C288" s="46"/>
      <c r="D288" s="46"/>
      <c r="E288" s="46"/>
      <c r="F288" s="46"/>
      <c r="G288" s="46"/>
      <c r="H288" s="46"/>
      <c r="I288" s="46"/>
      <c r="J288" s="46"/>
      <c r="K288" s="46"/>
      <c r="L288" s="46"/>
      <c r="M288" s="46"/>
      <c r="N288" s="46"/>
      <c r="O288" s="46"/>
      <c r="P288" s="46"/>
      <c r="Q288" s="46"/>
    </row>
    <row r="289" spans="1:17" x14ac:dyDescent="0.35">
      <c r="A289" s="48"/>
      <c r="B289" s="46"/>
      <c r="C289" s="46"/>
      <c r="D289" s="46"/>
      <c r="E289" s="46"/>
      <c r="F289" s="46"/>
      <c r="G289" s="46"/>
      <c r="H289" s="46"/>
      <c r="I289" s="46"/>
      <c r="J289" s="46"/>
      <c r="K289" s="46"/>
      <c r="L289" s="46"/>
      <c r="M289" s="46"/>
      <c r="N289" s="46"/>
      <c r="O289" s="46"/>
      <c r="P289" s="46"/>
      <c r="Q289" s="46"/>
    </row>
    <row r="290" spans="1:17" x14ac:dyDescent="0.35">
      <c r="A290" s="48"/>
      <c r="B290" s="46"/>
      <c r="C290" s="46"/>
      <c r="D290" s="46"/>
      <c r="E290" s="46"/>
      <c r="F290" s="46"/>
      <c r="G290" s="46"/>
      <c r="H290" s="46"/>
      <c r="I290" s="46"/>
      <c r="J290" s="46"/>
      <c r="K290" s="46"/>
      <c r="L290" s="46"/>
      <c r="M290" s="46"/>
      <c r="N290" s="46"/>
      <c r="O290" s="46"/>
      <c r="P290" s="46"/>
      <c r="Q290" s="46"/>
    </row>
    <row r="291" spans="1:17" x14ac:dyDescent="0.35">
      <c r="A291" s="48"/>
      <c r="B291" s="46"/>
      <c r="C291" s="46"/>
      <c r="D291" s="46"/>
      <c r="E291" s="46"/>
      <c r="F291" s="46"/>
      <c r="G291" s="46"/>
      <c r="H291" s="46"/>
      <c r="I291" s="46"/>
      <c r="J291" s="46"/>
      <c r="K291" s="46"/>
      <c r="L291" s="46"/>
      <c r="M291" s="46"/>
      <c r="N291" s="46"/>
      <c r="O291" s="46"/>
      <c r="P291" s="46"/>
      <c r="Q291" s="46"/>
    </row>
    <row r="292" spans="1:17" x14ac:dyDescent="0.35">
      <c r="A292" s="48"/>
      <c r="B292" s="46"/>
      <c r="C292" s="46"/>
      <c r="D292" s="46"/>
      <c r="E292" s="46"/>
      <c r="F292" s="46"/>
      <c r="G292" s="46"/>
      <c r="H292" s="46"/>
      <c r="I292" s="46"/>
      <c r="J292" s="46"/>
      <c r="K292" s="46"/>
      <c r="L292" s="46"/>
      <c r="M292" s="46"/>
      <c r="N292" s="46"/>
      <c r="O292" s="46"/>
      <c r="P292" s="46"/>
      <c r="Q292" s="46"/>
    </row>
    <row r="293" spans="1:17" x14ac:dyDescent="0.35">
      <c r="A293" s="48"/>
      <c r="B293" s="46"/>
      <c r="C293" s="46"/>
      <c r="D293" s="46"/>
      <c r="E293" s="46"/>
      <c r="F293" s="46"/>
      <c r="G293" s="46"/>
      <c r="H293" s="46"/>
      <c r="I293" s="46"/>
      <c r="J293" s="46"/>
      <c r="K293" s="46"/>
      <c r="L293" s="46"/>
      <c r="M293" s="46"/>
      <c r="N293" s="46"/>
      <c r="O293" s="46"/>
      <c r="P293" s="46"/>
      <c r="Q293" s="46"/>
    </row>
    <row r="294" spans="1:17" x14ac:dyDescent="0.35">
      <c r="A294" s="48"/>
      <c r="B294" s="46"/>
      <c r="C294" s="46"/>
      <c r="D294" s="46"/>
      <c r="E294" s="46"/>
      <c r="F294" s="46"/>
      <c r="G294" s="46"/>
      <c r="H294" s="46"/>
      <c r="I294" s="46"/>
      <c r="J294" s="46"/>
      <c r="K294" s="46"/>
      <c r="L294" s="46"/>
      <c r="M294" s="46"/>
      <c r="N294" s="46"/>
      <c r="O294" s="46"/>
      <c r="P294" s="46"/>
      <c r="Q294" s="46"/>
    </row>
    <row r="295" spans="1:17" x14ac:dyDescent="0.35">
      <c r="A295" s="48"/>
      <c r="B295" s="46"/>
      <c r="C295" s="46"/>
      <c r="D295" s="46"/>
      <c r="E295" s="46"/>
      <c r="F295" s="46"/>
      <c r="G295" s="46"/>
      <c r="H295" s="46"/>
      <c r="I295" s="46"/>
      <c r="J295" s="46"/>
      <c r="K295" s="46"/>
      <c r="L295" s="46"/>
      <c r="M295" s="46"/>
      <c r="N295" s="46"/>
      <c r="O295" s="46"/>
      <c r="P295" s="46"/>
      <c r="Q295" s="46"/>
    </row>
    <row r="296" spans="1:17" x14ac:dyDescent="0.35">
      <c r="A296" s="48"/>
      <c r="B296" s="46"/>
      <c r="C296" s="46"/>
      <c r="D296" s="46"/>
      <c r="E296" s="46"/>
      <c r="F296" s="46"/>
      <c r="G296" s="46"/>
      <c r="H296" s="46"/>
      <c r="I296" s="46"/>
      <c r="J296" s="46"/>
      <c r="K296" s="46"/>
      <c r="L296" s="46"/>
      <c r="M296" s="46"/>
      <c r="N296" s="46"/>
      <c r="O296" s="46"/>
      <c r="P296" s="46"/>
      <c r="Q296" s="46"/>
    </row>
    <row r="297" spans="1:17" x14ac:dyDescent="0.35">
      <c r="A297" s="48"/>
      <c r="B297" s="46"/>
      <c r="C297" s="46"/>
      <c r="D297" s="46"/>
      <c r="E297" s="46"/>
      <c r="F297" s="46"/>
      <c r="G297" s="46"/>
      <c r="H297" s="46"/>
      <c r="I297" s="46"/>
      <c r="J297" s="46"/>
      <c r="K297" s="46"/>
      <c r="L297" s="46"/>
      <c r="M297" s="46"/>
      <c r="N297" s="46"/>
      <c r="O297" s="46"/>
      <c r="P297" s="46"/>
      <c r="Q297" s="46"/>
    </row>
    <row r="298" spans="1:17" x14ac:dyDescent="0.35">
      <c r="A298" s="46"/>
      <c r="B298" s="46"/>
      <c r="C298" s="46"/>
      <c r="D298" s="46"/>
      <c r="E298" s="46"/>
      <c r="F298" s="46"/>
      <c r="G298" s="46"/>
      <c r="H298" s="46"/>
      <c r="I298" s="46"/>
      <c r="J298" s="46"/>
      <c r="K298" s="46"/>
      <c r="L298" s="46"/>
      <c r="M298" s="46"/>
      <c r="N298" s="46"/>
      <c r="O298" s="46"/>
      <c r="P298" s="46"/>
      <c r="Q298" s="46"/>
    </row>
    <row r="299" spans="1:17" x14ac:dyDescent="0.35">
      <c r="A299" s="46"/>
      <c r="B299" s="46"/>
      <c r="C299" s="46"/>
      <c r="D299" s="46"/>
      <c r="E299" s="46"/>
      <c r="F299" s="46"/>
      <c r="G299" s="46"/>
      <c r="H299" s="46"/>
      <c r="I299" s="46"/>
      <c r="J299" s="46"/>
      <c r="K299" s="46"/>
      <c r="L299" s="46"/>
      <c r="M299" s="46"/>
      <c r="N299" s="46"/>
      <c r="O299" s="46"/>
      <c r="P299" s="46"/>
      <c r="Q299" s="46"/>
    </row>
    <row r="300" spans="1:17" x14ac:dyDescent="0.35">
      <c r="A300" s="46"/>
      <c r="B300" s="46"/>
      <c r="C300" s="46"/>
      <c r="D300" s="46"/>
      <c r="E300" s="46"/>
      <c r="F300" s="46"/>
      <c r="G300" s="46"/>
      <c r="H300" s="46"/>
      <c r="I300" s="46"/>
      <c r="J300" s="46"/>
      <c r="K300" s="46"/>
      <c r="L300" s="46"/>
      <c r="M300" s="46"/>
      <c r="N300" s="46"/>
      <c r="O300" s="46"/>
      <c r="P300" s="46"/>
      <c r="Q300" s="46"/>
    </row>
    <row r="301" spans="1:17" x14ac:dyDescent="0.35">
      <c r="A301" s="46"/>
      <c r="B301" s="46"/>
      <c r="C301" s="46"/>
      <c r="D301" s="46"/>
      <c r="E301" s="46"/>
      <c r="F301" s="46"/>
      <c r="G301" s="46"/>
      <c r="H301" s="46"/>
      <c r="I301" s="46"/>
      <c r="J301" s="46"/>
      <c r="K301" s="46"/>
      <c r="L301" s="46"/>
      <c r="M301" s="46"/>
      <c r="N301" s="46"/>
      <c r="O301" s="46"/>
      <c r="P301" s="46"/>
      <c r="Q301" s="46"/>
    </row>
    <row r="302" spans="1:17" x14ac:dyDescent="0.35">
      <c r="A302" s="46"/>
      <c r="B302" s="46"/>
      <c r="C302" s="46"/>
      <c r="D302" s="46"/>
      <c r="E302" s="46"/>
      <c r="F302" s="46"/>
      <c r="G302" s="46"/>
      <c r="H302" s="46"/>
      <c r="I302" s="46"/>
      <c r="J302" s="46"/>
      <c r="K302" s="46"/>
      <c r="L302" s="46"/>
      <c r="M302" s="46"/>
      <c r="N302" s="46"/>
      <c r="O302" s="46"/>
      <c r="P302" s="46"/>
      <c r="Q302" s="46"/>
    </row>
    <row r="303" spans="1:17" x14ac:dyDescent="0.35">
      <c r="A303" s="46"/>
      <c r="B303" s="46"/>
      <c r="C303" s="46"/>
      <c r="D303" s="46"/>
      <c r="E303" s="46"/>
      <c r="F303" s="46"/>
      <c r="G303" s="46"/>
      <c r="H303" s="46"/>
      <c r="I303" s="46"/>
      <c r="J303" s="46"/>
      <c r="K303" s="46"/>
      <c r="L303" s="46"/>
      <c r="M303" s="46"/>
      <c r="N303" s="46"/>
      <c r="O303" s="46"/>
      <c r="P303" s="46"/>
      <c r="Q303" s="46"/>
    </row>
    <row r="304" spans="1:17" x14ac:dyDescent="0.35">
      <c r="A304" s="46"/>
      <c r="B304" s="46"/>
      <c r="C304" s="46"/>
      <c r="D304" s="46"/>
      <c r="E304" s="46"/>
      <c r="F304" s="46"/>
      <c r="G304" s="46"/>
      <c r="H304" s="46"/>
      <c r="I304" s="46"/>
      <c r="J304" s="46"/>
      <c r="K304" s="46"/>
      <c r="L304" s="46"/>
      <c r="M304" s="46"/>
      <c r="N304" s="46"/>
      <c r="O304" s="46"/>
      <c r="P304" s="46"/>
      <c r="Q304" s="46"/>
    </row>
    <row r="305" spans="1:17" x14ac:dyDescent="0.35">
      <c r="A305" s="46"/>
      <c r="B305" s="46"/>
      <c r="C305" s="46"/>
      <c r="D305" s="46"/>
      <c r="E305" s="46"/>
      <c r="F305" s="46"/>
      <c r="G305" s="46"/>
      <c r="H305" s="46"/>
      <c r="I305" s="46"/>
      <c r="J305" s="46"/>
      <c r="K305" s="46"/>
      <c r="L305" s="46"/>
      <c r="M305" s="46"/>
      <c r="N305" s="46"/>
      <c r="O305" s="46"/>
      <c r="P305" s="46"/>
      <c r="Q305" s="46"/>
    </row>
    <row r="306" spans="1:17" x14ac:dyDescent="0.35">
      <c r="A306" s="46"/>
      <c r="B306" s="46"/>
      <c r="C306" s="46"/>
      <c r="D306" s="46"/>
      <c r="E306" s="46"/>
      <c r="F306" s="46"/>
      <c r="G306" s="46"/>
      <c r="H306" s="46"/>
      <c r="I306" s="46"/>
      <c r="J306" s="46"/>
      <c r="K306" s="46"/>
      <c r="L306" s="46"/>
      <c r="M306" s="46"/>
      <c r="N306" s="46"/>
      <c r="O306" s="46"/>
      <c r="P306" s="46"/>
      <c r="Q306" s="46"/>
    </row>
    <row r="307" spans="1:17" x14ac:dyDescent="0.35">
      <c r="A307" s="46"/>
      <c r="B307" s="46"/>
      <c r="C307" s="46"/>
      <c r="D307" s="46"/>
      <c r="E307" s="46"/>
      <c r="F307" s="46"/>
      <c r="G307" s="46"/>
      <c r="H307" s="46"/>
      <c r="I307" s="46"/>
      <c r="J307" s="46"/>
      <c r="K307" s="46"/>
      <c r="L307" s="46"/>
      <c r="M307" s="46"/>
      <c r="N307" s="46"/>
      <c r="O307" s="46"/>
      <c r="P307" s="46"/>
      <c r="Q307" s="46"/>
    </row>
    <row r="308" spans="1:17" x14ac:dyDescent="0.35">
      <c r="A308" s="46"/>
      <c r="B308" s="46"/>
      <c r="C308" s="46"/>
      <c r="D308" s="46"/>
      <c r="E308" s="46"/>
      <c r="F308" s="46"/>
      <c r="G308" s="46"/>
      <c r="H308" s="46"/>
      <c r="I308" s="46"/>
      <c r="J308" s="46"/>
      <c r="K308" s="46"/>
      <c r="L308" s="46"/>
      <c r="M308" s="46"/>
      <c r="N308" s="46"/>
      <c r="O308" s="46"/>
      <c r="P308" s="46"/>
      <c r="Q308" s="46"/>
    </row>
    <row r="309" spans="1:17" x14ac:dyDescent="0.35">
      <c r="A309" s="46"/>
      <c r="B309" s="46"/>
      <c r="C309" s="46"/>
      <c r="D309" s="46"/>
      <c r="E309" s="46"/>
      <c r="F309" s="46"/>
      <c r="G309" s="46"/>
      <c r="H309" s="46"/>
      <c r="I309" s="46"/>
      <c r="J309" s="46"/>
      <c r="K309" s="46"/>
      <c r="L309" s="46"/>
      <c r="M309" s="46"/>
      <c r="N309" s="46"/>
      <c r="O309" s="46"/>
      <c r="P309" s="46"/>
      <c r="Q309" s="46"/>
    </row>
    <row r="310" spans="1:17" x14ac:dyDescent="0.35">
      <c r="A310" s="46"/>
      <c r="B310" s="46"/>
      <c r="C310" s="46"/>
      <c r="D310" s="46"/>
      <c r="E310" s="46"/>
      <c r="F310" s="46"/>
      <c r="G310" s="46"/>
      <c r="H310" s="46"/>
      <c r="I310" s="46"/>
      <c r="J310" s="46"/>
      <c r="K310" s="46"/>
      <c r="L310" s="46"/>
      <c r="M310" s="46"/>
      <c r="N310" s="46"/>
      <c r="O310" s="46"/>
      <c r="P310" s="46"/>
      <c r="Q310" s="46"/>
    </row>
    <row r="311" spans="1:17" x14ac:dyDescent="0.35">
      <c r="A311" s="46"/>
      <c r="B311" s="46"/>
      <c r="C311" s="46"/>
      <c r="D311" s="46"/>
      <c r="E311" s="46"/>
      <c r="F311" s="46"/>
      <c r="G311" s="46"/>
      <c r="H311" s="46"/>
      <c r="I311" s="46"/>
      <c r="J311" s="46"/>
      <c r="K311" s="46"/>
      <c r="L311" s="46"/>
      <c r="M311" s="46"/>
      <c r="N311" s="46"/>
      <c r="O311" s="46"/>
      <c r="P311" s="46"/>
      <c r="Q311" s="46"/>
    </row>
    <row r="312" spans="1:17" x14ac:dyDescent="0.35">
      <c r="A312" s="46"/>
      <c r="B312" s="46"/>
      <c r="C312" s="46"/>
      <c r="D312" s="46"/>
      <c r="E312" s="46"/>
      <c r="F312" s="46"/>
      <c r="G312" s="46"/>
      <c r="H312" s="46"/>
      <c r="I312" s="46"/>
      <c r="J312" s="46"/>
      <c r="K312" s="46"/>
      <c r="L312" s="46"/>
      <c r="M312" s="46"/>
      <c r="N312" s="46"/>
      <c r="O312" s="46"/>
      <c r="P312" s="46"/>
      <c r="Q312" s="46"/>
    </row>
    <row r="313" spans="1:17" x14ac:dyDescent="0.35">
      <c r="A313" s="46"/>
      <c r="B313" s="46"/>
      <c r="C313" s="46"/>
      <c r="D313" s="46"/>
      <c r="E313" s="46"/>
      <c r="F313" s="46"/>
      <c r="G313" s="46"/>
      <c r="H313" s="46"/>
      <c r="I313" s="46"/>
      <c r="J313" s="46"/>
      <c r="K313" s="46"/>
      <c r="L313" s="46"/>
      <c r="M313" s="46"/>
      <c r="N313" s="46"/>
      <c r="O313" s="46"/>
      <c r="P313" s="46"/>
      <c r="Q313" s="46"/>
    </row>
    <row r="314" spans="1:17" x14ac:dyDescent="0.35">
      <c r="A314" s="46"/>
      <c r="B314" s="46"/>
      <c r="C314" s="46"/>
      <c r="D314" s="46"/>
      <c r="E314" s="46"/>
      <c r="F314" s="46"/>
      <c r="G314" s="46"/>
      <c r="H314" s="46"/>
      <c r="I314" s="46"/>
      <c r="J314" s="46"/>
      <c r="K314" s="46"/>
      <c r="L314" s="46"/>
      <c r="M314" s="46"/>
      <c r="N314" s="46"/>
      <c r="O314" s="46"/>
      <c r="P314" s="46"/>
      <c r="Q314" s="46"/>
    </row>
    <row r="315" spans="1:17" x14ac:dyDescent="0.35">
      <c r="A315" s="46"/>
      <c r="B315" s="46"/>
      <c r="C315" s="46"/>
      <c r="D315" s="46"/>
      <c r="E315" s="46"/>
      <c r="F315" s="46"/>
      <c r="G315" s="46"/>
      <c r="H315" s="46"/>
      <c r="I315" s="46"/>
      <c r="J315" s="46"/>
      <c r="K315" s="46"/>
      <c r="L315" s="46"/>
      <c r="M315" s="46"/>
      <c r="N315" s="46"/>
      <c r="O315" s="46"/>
      <c r="P315" s="46"/>
      <c r="Q315" s="46"/>
    </row>
    <row r="316" spans="1:17" x14ac:dyDescent="0.35">
      <c r="A316" s="46"/>
      <c r="B316" s="46"/>
      <c r="C316" s="46"/>
      <c r="D316" s="46"/>
      <c r="E316" s="46"/>
      <c r="F316" s="46"/>
      <c r="G316" s="46"/>
      <c r="H316" s="46"/>
      <c r="I316" s="46"/>
      <c r="J316" s="46"/>
      <c r="K316" s="46"/>
      <c r="L316" s="46"/>
      <c r="M316" s="46"/>
      <c r="N316" s="46"/>
      <c r="O316" s="46"/>
      <c r="P316" s="46"/>
      <c r="Q316" s="46"/>
    </row>
    <row r="317" spans="1:17" x14ac:dyDescent="0.35">
      <c r="A317" s="46"/>
      <c r="B317" s="46"/>
      <c r="C317" s="46"/>
      <c r="D317" s="46"/>
      <c r="E317" s="46"/>
      <c r="F317" s="46"/>
      <c r="G317" s="46"/>
      <c r="H317" s="46"/>
      <c r="I317" s="46"/>
      <c r="J317" s="46"/>
      <c r="K317" s="46"/>
      <c r="L317" s="46"/>
      <c r="M317" s="46"/>
      <c r="N317" s="46"/>
      <c r="O317" s="46"/>
      <c r="P317" s="46"/>
      <c r="Q317" s="46"/>
    </row>
    <row r="318" spans="1:17" x14ac:dyDescent="0.35">
      <c r="A318" s="46"/>
      <c r="B318" s="46"/>
      <c r="C318" s="46"/>
      <c r="D318" s="46"/>
      <c r="E318" s="46"/>
      <c r="F318" s="46"/>
      <c r="G318" s="46"/>
      <c r="H318" s="46"/>
      <c r="I318" s="46"/>
      <c r="J318" s="46"/>
      <c r="K318" s="46"/>
      <c r="L318" s="46"/>
      <c r="M318" s="46"/>
      <c r="N318" s="46"/>
      <c r="O318" s="46"/>
      <c r="P318" s="46"/>
      <c r="Q318" s="46"/>
    </row>
    <row r="319" spans="1:17" x14ac:dyDescent="0.35">
      <c r="A319" s="46"/>
      <c r="B319" s="46"/>
      <c r="C319" s="46"/>
      <c r="D319" s="46"/>
      <c r="E319" s="46"/>
      <c r="F319" s="46"/>
      <c r="G319" s="46"/>
      <c r="H319" s="46"/>
      <c r="I319" s="46"/>
      <c r="J319" s="46"/>
      <c r="K319" s="46"/>
      <c r="L319" s="46"/>
      <c r="M319" s="46"/>
      <c r="N319" s="46"/>
      <c r="O319" s="46"/>
      <c r="P319" s="46"/>
      <c r="Q319" s="46"/>
    </row>
    <row r="320" spans="1:17" x14ac:dyDescent="0.35">
      <c r="A320" s="46"/>
      <c r="B320" s="46"/>
      <c r="C320" s="46"/>
      <c r="D320" s="46"/>
      <c r="E320" s="46"/>
      <c r="F320" s="46"/>
      <c r="G320" s="46"/>
      <c r="H320" s="46"/>
      <c r="I320" s="46"/>
      <c r="J320" s="46"/>
      <c r="K320" s="46"/>
      <c r="L320" s="46"/>
      <c r="M320" s="46"/>
      <c r="N320" s="46"/>
      <c r="O320" s="46"/>
      <c r="P320" s="46"/>
      <c r="Q320" s="46"/>
    </row>
    <row r="321" spans="1:17" x14ac:dyDescent="0.35">
      <c r="A321" s="46"/>
      <c r="B321" s="46"/>
      <c r="C321" s="46"/>
      <c r="D321" s="46"/>
      <c r="E321" s="46"/>
      <c r="F321" s="46"/>
      <c r="G321" s="46"/>
      <c r="H321" s="46"/>
      <c r="I321" s="46"/>
      <c r="J321" s="46"/>
      <c r="K321" s="46"/>
      <c r="L321" s="46"/>
      <c r="M321" s="46"/>
      <c r="N321" s="46"/>
      <c r="O321" s="46"/>
      <c r="P321" s="46"/>
      <c r="Q321" s="46"/>
    </row>
    <row r="322" spans="1:17" x14ac:dyDescent="0.35">
      <c r="A322" s="46"/>
      <c r="B322" s="46"/>
      <c r="C322" s="46"/>
      <c r="D322" s="46"/>
      <c r="E322" s="46"/>
      <c r="F322" s="46"/>
      <c r="G322" s="46"/>
      <c r="H322" s="46"/>
      <c r="I322" s="46"/>
      <c r="J322" s="46"/>
      <c r="K322" s="46"/>
      <c r="L322" s="46"/>
      <c r="M322" s="46"/>
      <c r="N322" s="46"/>
      <c r="O322" s="46"/>
      <c r="P322" s="46"/>
      <c r="Q322" s="46"/>
    </row>
    <row r="323" spans="1:17" x14ac:dyDescent="0.35">
      <c r="A323" s="46"/>
      <c r="B323" s="46"/>
      <c r="C323" s="46"/>
      <c r="D323" s="46"/>
      <c r="E323" s="46"/>
      <c r="F323" s="46"/>
      <c r="G323" s="46"/>
      <c r="H323" s="46"/>
      <c r="I323" s="46"/>
      <c r="J323" s="46"/>
      <c r="K323" s="46"/>
      <c r="L323" s="46"/>
      <c r="M323" s="46"/>
      <c r="N323" s="46"/>
      <c r="O323" s="46"/>
      <c r="P323" s="46"/>
      <c r="Q323" s="46"/>
    </row>
    <row r="324" spans="1:17" x14ac:dyDescent="0.35">
      <c r="A324" s="46"/>
      <c r="B324" s="46"/>
      <c r="C324" s="46"/>
      <c r="D324" s="46"/>
      <c r="E324" s="46"/>
      <c r="F324" s="46"/>
      <c r="G324" s="46"/>
      <c r="H324" s="46"/>
      <c r="I324" s="46"/>
      <c r="J324" s="46"/>
      <c r="K324" s="46"/>
      <c r="L324" s="46"/>
      <c r="M324" s="46"/>
      <c r="N324" s="46"/>
      <c r="O324" s="46"/>
      <c r="P324" s="46"/>
      <c r="Q324" s="46"/>
    </row>
    <row r="325" spans="1:17" x14ac:dyDescent="0.35">
      <c r="A325" s="46"/>
      <c r="B325" s="46"/>
      <c r="C325" s="46"/>
      <c r="D325" s="46"/>
      <c r="E325" s="46"/>
      <c r="F325" s="46"/>
      <c r="G325" s="46"/>
      <c r="H325" s="46"/>
      <c r="I325" s="46"/>
      <c r="J325" s="46"/>
      <c r="K325" s="46"/>
      <c r="L325" s="46"/>
      <c r="M325" s="46"/>
      <c r="N325" s="46"/>
      <c r="O325" s="46"/>
      <c r="P325" s="46"/>
      <c r="Q325" s="46"/>
    </row>
    <row r="326" spans="1:17" x14ac:dyDescent="0.35">
      <c r="A326" s="46"/>
      <c r="B326" s="46"/>
      <c r="C326" s="46"/>
      <c r="D326" s="46"/>
      <c r="E326" s="46"/>
      <c r="F326" s="46"/>
      <c r="G326" s="46"/>
      <c r="H326" s="46"/>
      <c r="I326" s="46"/>
      <c r="J326" s="46"/>
      <c r="K326" s="46"/>
      <c r="L326" s="46"/>
      <c r="M326" s="46"/>
      <c r="N326" s="46"/>
      <c r="O326" s="46"/>
      <c r="P326" s="46"/>
      <c r="Q326" s="46"/>
    </row>
    <row r="327" spans="1:17" x14ac:dyDescent="0.35">
      <c r="A327" s="46"/>
      <c r="B327" s="46"/>
      <c r="C327" s="46"/>
      <c r="D327" s="46"/>
      <c r="E327" s="46"/>
      <c r="F327" s="46"/>
      <c r="G327" s="46"/>
      <c r="H327" s="46"/>
      <c r="I327" s="46"/>
      <c r="J327" s="46"/>
      <c r="K327" s="46"/>
      <c r="L327" s="46"/>
      <c r="M327" s="46"/>
      <c r="N327" s="46"/>
      <c r="O327" s="46"/>
      <c r="P327" s="46"/>
      <c r="Q327" s="46"/>
    </row>
    <row r="328" spans="1:17" x14ac:dyDescent="0.35">
      <c r="A328" s="46"/>
      <c r="B328" s="46"/>
      <c r="C328" s="46"/>
      <c r="D328" s="46"/>
      <c r="E328" s="46"/>
      <c r="F328" s="46"/>
      <c r="G328" s="46"/>
      <c r="H328" s="46"/>
      <c r="I328" s="46"/>
      <c r="J328" s="46"/>
      <c r="K328" s="46"/>
      <c r="L328" s="46"/>
      <c r="M328" s="46"/>
      <c r="N328" s="46"/>
      <c r="O328" s="46"/>
      <c r="P328" s="46"/>
      <c r="Q328" s="46"/>
    </row>
    <row r="329" spans="1:17" x14ac:dyDescent="0.35">
      <c r="A329" s="46"/>
      <c r="B329" s="46"/>
      <c r="C329" s="46"/>
      <c r="D329" s="46"/>
      <c r="E329" s="46"/>
      <c r="F329" s="46"/>
      <c r="G329" s="46"/>
      <c r="H329" s="46"/>
      <c r="I329" s="46"/>
      <c r="J329" s="46"/>
      <c r="K329" s="46"/>
      <c r="L329" s="46"/>
      <c r="M329" s="46"/>
      <c r="N329" s="46"/>
      <c r="O329" s="46"/>
      <c r="P329" s="46"/>
      <c r="Q329" s="46"/>
    </row>
    <row r="330" spans="1:17" x14ac:dyDescent="0.35">
      <c r="A330" s="46"/>
      <c r="B330" s="46"/>
      <c r="C330" s="46"/>
      <c r="D330" s="46"/>
      <c r="E330" s="46"/>
      <c r="F330" s="46"/>
      <c r="G330" s="46"/>
      <c r="H330" s="46"/>
      <c r="I330" s="46"/>
      <c r="J330" s="46"/>
      <c r="K330" s="46"/>
      <c r="L330" s="46"/>
      <c r="M330" s="46"/>
      <c r="N330" s="46"/>
      <c r="O330" s="46"/>
      <c r="P330" s="46"/>
      <c r="Q330" s="46"/>
    </row>
    <row r="331" spans="1:17" x14ac:dyDescent="0.35">
      <c r="A331" s="46"/>
      <c r="B331" s="46"/>
      <c r="C331" s="46"/>
      <c r="D331" s="46"/>
      <c r="E331" s="46"/>
      <c r="F331" s="46"/>
      <c r="G331" s="46"/>
      <c r="H331" s="46"/>
      <c r="I331" s="46"/>
      <c r="J331" s="46"/>
      <c r="K331" s="46"/>
      <c r="L331" s="46"/>
      <c r="M331" s="46"/>
      <c r="N331" s="46"/>
      <c r="O331" s="46"/>
      <c r="P331" s="46"/>
      <c r="Q331" s="46"/>
    </row>
    <row r="332" spans="1:17" x14ac:dyDescent="0.35">
      <c r="A332" s="46"/>
      <c r="B332" s="46"/>
      <c r="C332" s="46"/>
      <c r="D332" s="46"/>
      <c r="E332" s="46"/>
      <c r="F332" s="46"/>
      <c r="G332" s="46"/>
      <c r="H332" s="46"/>
      <c r="I332" s="46"/>
      <c r="J332" s="46"/>
      <c r="K332" s="46"/>
      <c r="L332" s="46"/>
      <c r="M332" s="46"/>
      <c r="N332" s="46"/>
      <c r="O332" s="46"/>
      <c r="P332" s="46"/>
      <c r="Q332" s="46"/>
    </row>
    <row r="333" spans="1:17" x14ac:dyDescent="0.35">
      <c r="A333" s="46"/>
      <c r="B333" s="46"/>
      <c r="C333" s="46"/>
      <c r="D333" s="46"/>
      <c r="E333" s="46"/>
      <c r="F333" s="46"/>
      <c r="G333" s="46"/>
      <c r="H333" s="46"/>
      <c r="I333" s="46"/>
      <c r="J333" s="46"/>
      <c r="K333" s="46"/>
      <c r="L333" s="46"/>
      <c r="M333" s="46"/>
      <c r="N333" s="46"/>
      <c r="O333" s="46"/>
      <c r="P333" s="46"/>
      <c r="Q333" s="46"/>
    </row>
    <row r="334" spans="1:17" x14ac:dyDescent="0.35">
      <c r="A334" s="46"/>
      <c r="B334" s="46"/>
      <c r="C334" s="46"/>
      <c r="D334" s="46"/>
      <c r="E334" s="46"/>
      <c r="F334" s="46"/>
      <c r="G334" s="46"/>
      <c r="H334" s="46"/>
      <c r="I334" s="46"/>
      <c r="J334" s="46"/>
      <c r="K334" s="46"/>
      <c r="L334" s="46"/>
      <c r="M334" s="46"/>
      <c r="N334" s="46"/>
      <c r="O334" s="46"/>
      <c r="P334" s="46"/>
      <c r="Q334" s="46"/>
    </row>
    <row r="335" spans="1:17" x14ac:dyDescent="0.35">
      <c r="A335" s="46"/>
      <c r="B335" s="46"/>
      <c r="C335" s="46"/>
      <c r="D335" s="46"/>
      <c r="E335" s="46"/>
      <c r="F335" s="46"/>
      <c r="G335" s="46"/>
      <c r="H335" s="46"/>
      <c r="I335" s="46"/>
      <c r="J335" s="46"/>
      <c r="K335" s="46"/>
      <c r="L335" s="46"/>
      <c r="M335" s="46"/>
      <c r="N335" s="46"/>
      <c r="O335" s="46"/>
      <c r="P335" s="46"/>
      <c r="Q335" s="46"/>
    </row>
    <row r="336" spans="1:17" x14ac:dyDescent="0.35">
      <c r="A336" s="46"/>
      <c r="B336" s="46"/>
      <c r="C336" s="46"/>
      <c r="D336" s="46"/>
      <c r="E336" s="46"/>
      <c r="F336" s="46"/>
      <c r="G336" s="46"/>
      <c r="H336" s="46"/>
      <c r="I336" s="46"/>
      <c r="J336" s="46"/>
      <c r="K336" s="46"/>
      <c r="L336" s="46"/>
      <c r="M336" s="46"/>
      <c r="N336" s="46"/>
      <c r="O336" s="46"/>
      <c r="P336" s="46"/>
      <c r="Q336" s="46"/>
    </row>
    <row r="337" spans="1:17" x14ac:dyDescent="0.35">
      <c r="A337" s="46"/>
      <c r="B337" s="46"/>
      <c r="C337" s="46"/>
      <c r="D337" s="46"/>
      <c r="E337" s="46"/>
      <c r="F337" s="46"/>
      <c r="G337" s="46"/>
      <c r="H337" s="46"/>
      <c r="I337" s="46"/>
      <c r="J337" s="46"/>
      <c r="K337" s="46"/>
      <c r="L337" s="46"/>
      <c r="M337" s="46"/>
      <c r="N337" s="46"/>
      <c r="O337" s="46"/>
      <c r="P337" s="46"/>
      <c r="Q337" s="46"/>
    </row>
    <row r="338" spans="1:17" x14ac:dyDescent="0.35">
      <c r="A338" s="46"/>
      <c r="B338" s="46"/>
      <c r="C338" s="46"/>
      <c r="D338" s="46"/>
      <c r="E338" s="46"/>
      <c r="F338" s="46"/>
      <c r="G338" s="46"/>
      <c r="H338" s="46"/>
      <c r="I338" s="46"/>
      <c r="J338" s="46"/>
      <c r="K338" s="46"/>
      <c r="L338" s="46"/>
      <c r="M338" s="46"/>
      <c r="N338" s="46"/>
      <c r="O338" s="46"/>
      <c r="P338" s="46"/>
      <c r="Q338" s="46"/>
    </row>
    <row r="339" spans="1:17" x14ac:dyDescent="0.35">
      <c r="A339" s="46"/>
      <c r="B339" s="46"/>
      <c r="C339" s="46"/>
      <c r="D339" s="46"/>
      <c r="E339" s="46"/>
      <c r="F339" s="46"/>
      <c r="G339" s="46"/>
      <c r="H339" s="46"/>
      <c r="I339" s="46"/>
      <c r="J339" s="46"/>
      <c r="K339" s="46"/>
      <c r="L339" s="46"/>
      <c r="M339" s="46"/>
      <c r="N339" s="46"/>
      <c r="O339" s="46"/>
      <c r="P339" s="46"/>
      <c r="Q339" s="46"/>
    </row>
    <row r="340" spans="1:17" x14ac:dyDescent="0.35">
      <c r="A340" s="46"/>
      <c r="B340" s="46"/>
      <c r="C340" s="46"/>
      <c r="D340" s="46"/>
      <c r="E340" s="46"/>
      <c r="F340" s="46"/>
      <c r="G340" s="46"/>
      <c r="H340" s="46"/>
      <c r="I340" s="46"/>
      <c r="J340" s="46"/>
      <c r="K340" s="46"/>
      <c r="L340" s="46"/>
      <c r="M340" s="46"/>
      <c r="N340" s="46"/>
      <c r="O340" s="46"/>
      <c r="P340" s="46"/>
      <c r="Q340" s="46"/>
    </row>
    <row r="341" spans="1:17" x14ac:dyDescent="0.35">
      <c r="A341" s="46"/>
      <c r="B341" s="46"/>
      <c r="C341" s="46"/>
      <c r="D341" s="46"/>
      <c r="E341" s="46"/>
      <c r="F341" s="46"/>
      <c r="G341" s="46"/>
      <c r="H341" s="46"/>
      <c r="I341" s="46"/>
      <c r="J341" s="46"/>
      <c r="K341" s="46"/>
      <c r="L341" s="46"/>
      <c r="M341" s="46"/>
      <c r="N341" s="46"/>
      <c r="O341" s="46"/>
      <c r="P341" s="46"/>
      <c r="Q341" s="46"/>
    </row>
    <row r="342" spans="1:17" x14ac:dyDescent="0.35">
      <c r="A342" s="46"/>
      <c r="B342" s="46"/>
      <c r="C342" s="46"/>
      <c r="D342" s="46"/>
      <c r="E342" s="46"/>
      <c r="F342" s="46"/>
      <c r="G342" s="46"/>
      <c r="H342" s="46"/>
      <c r="I342" s="46"/>
      <c r="J342" s="46"/>
      <c r="K342" s="46"/>
      <c r="L342" s="46"/>
      <c r="M342" s="46"/>
      <c r="N342" s="46"/>
      <c r="O342" s="46"/>
      <c r="P342" s="46"/>
      <c r="Q342" s="46"/>
    </row>
    <row r="343" spans="1:17" x14ac:dyDescent="0.35">
      <c r="A343" s="46"/>
      <c r="B343" s="46"/>
      <c r="C343" s="46"/>
      <c r="D343" s="46"/>
      <c r="E343" s="46"/>
      <c r="F343" s="46"/>
      <c r="G343" s="46"/>
      <c r="H343" s="46"/>
      <c r="I343" s="46"/>
      <c r="J343" s="46"/>
      <c r="K343" s="46"/>
      <c r="L343" s="46"/>
      <c r="M343" s="46"/>
      <c r="N343" s="46"/>
      <c r="O343" s="46"/>
      <c r="P343" s="46"/>
      <c r="Q343" s="46"/>
    </row>
    <row r="344" spans="1:17" x14ac:dyDescent="0.35">
      <c r="A344" s="46"/>
      <c r="B344" s="46"/>
      <c r="C344" s="46"/>
      <c r="D344" s="46"/>
      <c r="E344" s="46"/>
      <c r="F344" s="46"/>
      <c r="G344" s="46"/>
      <c r="H344" s="46"/>
      <c r="I344" s="46"/>
      <c r="J344" s="46"/>
      <c r="K344" s="46"/>
      <c r="L344" s="46"/>
      <c r="M344" s="46"/>
      <c r="N344" s="46"/>
      <c r="O344" s="46"/>
      <c r="P344" s="46"/>
      <c r="Q344" s="46"/>
    </row>
    <row r="345" spans="1:17" x14ac:dyDescent="0.35">
      <c r="A345" s="46"/>
      <c r="B345" s="46"/>
      <c r="C345" s="46"/>
      <c r="D345" s="46"/>
      <c r="E345" s="46"/>
      <c r="F345" s="46"/>
      <c r="G345" s="46"/>
      <c r="H345" s="46"/>
      <c r="I345" s="46"/>
      <c r="J345" s="46"/>
      <c r="K345" s="46"/>
      <c r="L345" s="46"/>
      <c r="M345" s="46"/>
      <c r="N345" s="46"/>
      <c r="O345" s="46"/>
      <c r="P345" s="46"/>
      <c r="Q345" s="46"/>
    </row>
    <row r="346" spans="1:17" x14ac:dyDescent="0.35">
      <c r="A346" s="46"/>
      <c r="B346" s="46"/>
      <c r="C346" s="46"/>
      <c r="D346" s="46"/>
      <c r="E346" s="46"/>
      <c r="F346" s="46"/>
      <c r="G346" s="46"/>
      <c r="H346" s="46"/>
      <c r="I346" s="46"/>
      <c r="J346" s="46"/>
      <c r="K346" s="46"/>
      <c r="L346" s="46"/>
      <c r="M346" s="46"/>
      <c r="N346" s="46"/>
      <c r="O346" s="46"/>
      <c r="P346" s="46"/>
      <c r="Q346" s="46"/>
    </row>
    <row r="347" spans="1:17" x14ac:dyDescent="0.35">
      <c r="A347" s="46"/>
      <c r="B347" s="46"/>
      <c r="C347" s="46"/>
      <c r="D347" s="46"/>
      <c r="E347" s="46"/>
      <c r="F347" s="46"/>
      <c r="G347" s="46"/>
      <c r="H347" s="46"/>
      <c r="I347" s="46"/>
      <c r="J347" s="46"/>
      <c r="K347" s="46"/>
      <c r="L347" s="46"/>
      <c r="M347" s="46"/>
      <c r="N347" s="46"/>
      <c r="O347" s="46"/>
      <c r="P347" s="46"/>
      <c r="Q347" s="46"/>
    </row>
    <row r="348" spans="1:17" x14ac:dyDescent="0.35">
      <c r="A348" s="46"/>
      <c r="B348" s="46"/>
      <c r="C348" s="46"/>
      <c r="D348" s="46"/>
      <c r="E348" s="46"/>
      <c r="F348" s="46"/>
      <c r="G348" s="46"/>
      <c r="H348" s="46"/>
      <c r="I348" s="46"/>
      <c r="J348" s="46"/>
      <c r="K348" s="46"/>
      <c r="L348" s="46"/>
      <c r="M348" s="46"/>
      <c r="N348" s="46"/>
      <c r="O348" s="46"/>
      <c r="P348" s="46"/>
      <c r="Q348" s="46"/>
    </row>
    <row r="349" spans="1:17" x14ac:dyDescent="0.35">
      <c r="A349" s="46"/>
      <c r="B349" s="46"/>
      <c r="C349" s="46"/>
      <c r="D349" s="46"/>
      <c r="E349" s="46"/>
      <c r="F349" s="46"/>
      <c r="G349" s="46"/>
      <c r="H349" s="46"/>
      <c r="I349" s="46"/>
      <c r="J349" s="46"/>
      <c r="K349" s="46"/>
      <c r="L349" s="46"/>
      <c r="M349" s="46"/>
      <c r="N349" s="46"/>
      <c r="O349" s="46"/>
      <c r="P349" s="46"/>
      <c r="Q349" s="46"/>
    </row>
    <row r="350" spans="1:17" x14ac:dyDescent="0.35">
      <c r="A350" s="46"/>
      <c r="B350" s="46"/>
      <c r="C350" s="46"/>
      <c r="D350" s="46"/>
      <c r="E350" s="46"/>
      <c r="F350" s="46"/>
      <c r="G350" s="46"/>
      <c r="H350" s="46"/>
      <c r="I350" s="46"/>
      <c r="J350" s="46"/>
      <c r="K350" s="46"/>
      <c r="L350" s="46"/>
      <c r="M350" s="46"/>
      <c r="N350" s="46"/>
      <c r="O350" s="46"/>
      <c r="P350" s="46"/>
      <c r="Q350" s="46"/>
    </row>
    <row r="351" spans="1:17" x14ac:dyDescent="0.35">
      <c r="A351" s="46"/>
      <c r="B351" s="46"/>
      <c r="C351" s="46"/>
      <c r="D351" s="46"/>
      <c r="E351" s="46"/>
      <c r="F351" s="46"/>
      <c r="G351" s="46"/>
      <c r="H351" s="46"/>
      <c r="I351" s="46"/>
      <c r="J351" s="46"/>
      <c r="K351" s="46"/>
      <c r="L351" s="46"/>
      <c r="M351" s="46"/>
      <c r="N351" s="46"/>
      <c r="O351" s="46"/>
      <c r="P351" s="46"/>
      <c r="Q351" s="46"/>
    </row>
    <row r="352" spans="1:17" x14ac:dyDescent="0.35">
      <c r="A352" s="46"/>
      <c r="B352" s="46"/>
      <c r="C352" s="46"/>
      <c r="D352" s="46"/>
      <c r="E352" s="46"/>
      <c r="F352" s="46"/>
      <c r="G352" s="46"/>
      <c r="H352" s="46"/>
      <c r="I352" s="46"/>
      <c r="J352" s="46"/>
      <c r="K352" s="46"/>
      <c r="L352" s="46"/>
      <c r="M352" s="46"/>
      <c r="N352" s="46"/>
      <c r="O352" s="46"/>
      <c r="P352" s="46"/>
      <c r="Q352" s="46"/>
    </row>
    <row r="353" spans="1:17" x14ac:dyDescent="0.35">
      <c r="A353" s="46"/>
      <c r="B353" s="46"/>
      <c r="C353" s="46"/>
      <c r="D353" s="46"/>
      <c r="E353" s="46"/>
      <c r="F353" s="46"/>
      <c r="G353" s="46"/>
      <c r="H353" s="46"/>
      <c r="I353" s="46"/>
      <c r="J353" s="46"/>
      <c r="K353" s="46"/>
      <c r="L353" s="46"/>
      <c r="M353" s="46"/>
      <c r="N353" s="46"/>
      <c r="O353" s="46"/>
      <c r="P353" s="46"/>
      <c r="Q353" s="46"/>
    </row>
    <row r="354" spans="1:17" x14ac:dyDescent="0.35">
      <c r="A354" s="46"/>
      <c r="B354" s="46"/>
      <c r="C354" s="46"/>
      <c r="D354" s="46"/>
      <c r="E354" s="46"/>
      <c r="F354" s="46"/>
      <c r="G354" s="46"/>
      <c r="H354" s="46"/>
      <c r="I354" s="46"/>
      <c r="J354" s="46"/>
      <c r="K354" s="46"/>
      <c r="L354" s="46"/>
      <c r="M354" s="46"/>
      <c r="N354" s="46"/>
      <c r="O354" s="46"/>
      <c r="P354" s="46"/>
      <c r="Q354" s="46"/>
    </row>
    <row r="355" spans="1:17" x14ac:dyDescent="0.35">
      <c r="A355" s="46"/>
      <c r="B355" s="46"/>
      <c r="C355" s="46"/>
      <c r="D355" s="46"/>
      <c r="E355" s="46"/>
      <c r="F355" s="46"/>
      <c r="G355" s="46"/>
      <c r="H355" s="46"/>
      <c r="I355" s="46"/>
      <c r="J355" s="46"/>
      <c r="K355" s="46"/>
      <c r="L355" s="46"/>
      <c r="M355" s="46"/>
      <c r="N355" s="46"/>
      <c r="O355" s="46"/>
      <c r="P355" s="46"/>
      <c r="Q355" s="46"/>
    </row>
    <row r="356" spans="1:17" x14ac:dyDescent="0.35">
      <c r="A356" s="46"/>
      <c r="B356" s="46"/>
      <c r="C356" s="46"/>
      <c r="D356" s="46"/>
      <c r="E356" s="46"/>
      <c r="F356" s="46"/>
      <c r="G356" s="46"/>
      <c r="H356" s="46"/>
      <c r="I356" s="46"/>
      <c r="J356" s="46"/>
      <c r="K356" s="46"/>
      <c r="L356" s="46"/>
      <c r="M356" s="46"/>
      <c r="N356" s="46"/>
      <c r="O356" s="46"/>
      <c r="P356" s="46"/>
      <c r="Q356" s="46"/>
    </row>
    <row r="357" spans="1:17" x14ac:dyDescent="0.35">
      <c r="A357" s="46"/>
      <c r="B357" s="46"/>
      <c r="C357" s="46"/>
      <c r="D357" s="46"/>
      <c r="E357" s="46"/>
      <c r="F357" s="46"/>
      <c r="G357" s="46"/>
      <c r="H357" s="46"/>
      <c r="I357" s="46"/>
      <c r="J357" s="46"/>
      <c r="K357" s="46"/>
      <c r="L357" s="46"/>
      <c r="M357" s="46"/>
      <c r="N357" s="46"/>
      <c r="O357" s="46"/>
      <c r="P357" s="46"/>
      <c r="Q357" s="46"/>
    </row>
    <row r="358" spans="1:17" x14ac:dyDescent="0.35">
      <c r="A358" s="46"/>
      <c r="B358" s="46"/>
      <c r="C358" s="46"/>
      <c r="D358" s="46"/>
      <c r="E358" s="46"/>
      <c r="F358" s="46"/>
      <c r="G358" s="46"/>
      <c r="H358" s="46"/>
      <c r="I358" s="46"/>
      <c r="J358" s="46"/>
      <c r="K358" s="46"/>
      <c r="L358" s="46"/>
      <c r="M358" s="46"/>
      <c r="N358" s="46"/>
      <c r="O358" s="46"/>
      <c r="P358" s="46"/>
      <c r="Q358" s="46"/>
    </row>
    <row r="359" spans="1:17" x14ac:dyDescent="0.35">
      <c r="A359" s="46"/>
      <c r="B359" s="46"/>
      <c r="C359" s="46"/>
      <c r="D359" s="46"/>
      <c r="E359" s="46"/>
      <c r="F359" s="46"/>
      <c r="G359" s="46"/>
      <c r="H359" s="46"/>
      <c r="I359" s="46"/>
      <c r="J359" s="46"/>
      <c r="K359" s="46"/>
      <c r="L359" s="46"/>
      <c r="M359" s="46"/>
      <c r="N359" s="46"/>
      <c r="O359" s="46"/>
      <c r="P359" s="46"/>
      <c r="Q359" s="46"/>
    </row>
    <row r="360" spans="1:17" x14ac:dyDescent="0.35">
      <c r="A360" s="46"/>
      <c r="B360" s="46"/>
      <c r="C360" s="46"/>
      <c r="D360" s="46"/>
      <c r="E360" s="46"/>
      <c r="F360" s="46"/>
      <c r="G360" s="46"/>
      <c r="H360" s="46"/>
      <c r="I360" s="46"/>
      <c r="J360" s="46"/>
      <c r="K360" s="46"/>
      <c r="L360" s="46"/>
      <c r="M360" s="46"/>
      <c r="N360" s="46"/>
      <c r="O360" s="46"/>
      <c r="P360" s="46"/>
      <c r="Q360" s="46"/>
    </row>
    <row r="361" spans="1:17" x14ac:dyDescent="0.35">
      <c r="A361" s="46"/>
      <c r="B361" s="46"/>
      <c r="C361" s="46"/>
      <c r="D361" s="46"/>
      <c r="E361" s="46"/>
      <c r="F361" s="46"/>
      <c r="G361" s="46"/>
      <c r="H361" s="46"/>
      <c r="I361" s="46"/>
      <c r="J361" s="46"/>
      <c r="K361" s="46"/>
      <c r="L361" s="46"/>
      <c r="M361" s="46"/>
      <c r="N361" s="46"/>
      <c r="O361" s="46"/>
      <c r="P361" s="46"/>
      <c r="Q361" s="46"/>
    </row>
    <row r="362" spans="1:17" x14ac:dyDescent="0.35">
      <c r="A362" s="46"/>
      <c r="B362" s="46"/>
      <c r="C362" s="46"/>
      <c r="D362" s="46"/>
      <c r="E362" s="46"/>
      <c r="F362" s="46"/>
      <c r="G362" s="46"/>
      <c r="H362" s="46"/>
      <c r="I362" s="46"/>
      <c r="J362" s="46"/>
      <c r="K362" s="46"/>
      <c r="L362" s="46"/>
      <c r="M362" s="46"/>
      <c r="N362" s="46"/>
      <c r="O362" s="46"/>
      <c r="P362" s="46"/>
      <c r="Q362" s="46"/>
    </row>
    <row r="363" spans="1:17" x14ac:dyDescent="0.35">
      <c r="A363" s="46"/>
      <c r="B363" s="46"/>
      <c r="C363" s="46"/>
      <c r="D363" s="46"/>
      <c r="E363" s="46"/>
      <c r="F363" s="46"/>
      <c r="G363" s="46"/>
      <c r="H363" s="46"/>
      <c r="I363" s="46"/>
      <c r="J363" s="46"/>
      <c r="K363" s="46"/>
      <c r="L363" s="46"/>
      <c r="M363" s="46"/>
      <c r="N363" s="46"/>
      <c r="O363" s="46"/>
      <c r="P363" s="46"/>
      <c r="Q363" s="46"/>
    </row>
    <row r="364" spans="1:17" x14ac:dyDescent="0.35">
      <c r="A364" s="46"/>
      <c r="B364" s="46"/>
      <c r="C364" s="46"/>
      <c r="D364" s="46"/>
      <c r="E364" s="46"/>
      <c r="F364" s="46"/>
      <c r="G364" s="46"/>
      <c r="H364" s="46"/>
      <c r="I364" s="46"/>
      <c r="J364" s="46"/>
      <c r="K364" s="46"/>
      <c r="L364" s="46"/>
      <c r="M364" s="46"/>
      <c r="N364" s="46"/>
      <c r="O364" s="46"/>
      <c r="P364" s="46"/>
      <c r="Q364" s="46"/>
    </row>
    <row r="365" spans="1:17" x14ac:dyDescent="0.35">
      <c r="A365" s="46"/>
      <c r="B365" s="46"/>
      <c r="C365" s="46"/>
      <c r="D365" s="46"/>
      <c r="E365" s="46"/>
      <c r="F365" s="46"/>
      <c r="G365" s="46"/>
      <c r="H365" s="46"/>
      <c r="I365" s="46"/>
      <c r="J365" s="46"/>
      <c r="K365" s="46"/>
      <c r="L365" s="46"/>
      <c r="M365" s="46"/>
      <c r="N365" s="46"/>
      <c r="O365" s="46"/>
      <c r="P365" s="46"/>
      <c r="Q365" s="46"/>
    </row>
    <row r="366" spans="1:17" x14ac:dyDescent="0.35">
      <c r="A366" s="46"/>
      <c r="B366" s="46"/>
      <c r="C366" s="46"/>
      <c r="D366" s="46"/>
      <c r="E366" s="46"/>
      <c r="F366" s="46"/>
      <c r="G366" s="46"/>
      <c r="H366" s="46"/>
      <c r="I366" s="46"/>
      <c r="J366" s="46"/>
      <c r="K366" s="46"/>
      <c r="L366" s="46"/>
      <c r="M366" s="46"/>
      <c r="N366" s="46"/>
      <c r="O366" s="46"/>
      <c r="P366" s="46"/>
      <c r="Q366" s="46"/>
    </row>
    <row r="367" spans="1:17" x14ac:dyDescent="0.35">
      <c r="A367" s="46"/>
      <c r="B367" s="46"/>
      <c r="C367" s="46"/>
      <c r="D367" s="46"/>
      <c r="E367" s="46"/>
      <c r="F367" s="46"/>
      <c r="G367" s="46"/>
      <c r="H367" s="46"/>
      <c r="I367" s="46"/>
      <c r="J367" s="46"/>
      <c r="K367" s="46"/>
      <c r="L367" s="46"/>
      <c r="M367" s="46"/>
      <c r="N367" s="46"/>
      <c r="O367" s="46"/>
      <c r="P367" s="46"/>
      <c r="Q367" s="46"/>
    </row>
    <row r="368" spans="1:17" x14ac:dyDescent="0.35">
      <c r="A368" s="46"/>
      <c r="B368" s="46"/>
      <c r="C368" s="46"/>
      <c r="D368" s="46"/>
      <c r="E368" s="46"/>
      <c r="F368" s="46"/>
      <c r="G368" s="46"/>
      <c r="H368" s="46"/>
      <c r="I368" s="46"/>
      <c r="J368" s="46"/>
      <c r="K368" s="46"/>
      <c r="L368" s="46"/>
      <c r="M368" s="46"/>
      <c r="N368" s="46"/>
      <c r="O368" s="46"/>
      <c r="P368" s="46"/>
      <c r="Q368" s="46"/>
    </row>
    <row r="369" spans="1:17" x14ac:dyDescent="0.35">
      <c r="A369" s="46"/>
      <c r="B369" s="46"/>
      <c r="C369" s="46"/>
      <c r="D369" s="46"/>
      <c r="E369" s="46"/>
      <c r="F369" s="46"/>
      <c r="G369" s="46"/>
      <c r="H369" s="46"/>
      <c r="I369" s="46"/>
      <c r="J369" s="46"/>
      <c r="K369" s="46"/>
      <c r="L369" s="46"/>
      <c r="M369" s="46"/>
      <c r="N369" s="46"/>
      <c r="O369" s="46"/>
      <c r="P369" s="46"/>
      <c r="Q369" s="46"/>
    </row>
    <row r="370" spans="1:17" x14ac:dyDescent="0.35">
      <c r="A370" s="46"/>
      <c r="B370" s="46"/>
      <c r="C370" s="46"/>
      <c r="D370" s="46"/>
      <c r="E370" s="46"/>
      <c r="F370" s="46"/>
      <c r="G370" s="46"/>
      <c r="H370" s="46"/>
      <c r="I370" s="46"/>
      <c r="J370" s="46"/>
      <c r="K370" s="46"/>
      <c r="L370" s="46"/>
      <c r="M370" s="46"/>
      <c r="N370" s="46"/>
      <c r="O370" s="46"/>
      <c r="P370" s="46"/>
      <c r="Q370" s="46"/>
    </row>
    <row r="371" spans="1:17" x14ac:dyDescent="0.35">
      <c r="A371" s="46"/>
      <c r="B371" s="46"/>
      <c r="C371" s="46"/>
      <c r="D371" s="46"/>
      <c r="E371" s="46"/>
      <c r="F371" s="46"/>
      <c r="G371" s="46"/>
      <c r="H371" s="46"/>
      <c r="I371" s="46"/>
      <c r="J371" s="46"/>
      <c r="K371" s="46"/>
      <c r="L371" s="46"/>
      <c r="M371" s="46"/>
      <c r="N371" s="46"/>
      <c r="O371" s="46"/>
      <c r="P371" s="46"/>
      <c r="Q371" s="46"/>
    </row>
    <row r="372" spans="1:17" x14ac:dyDescent="0.35">
      <c r="A372" s="46"/>
      <c r="B372" s="46"/>
      <c r="C372" s="46"/>
      <c r="D372" s="46"/>
      <c r="E372" s="46"/>
      <c r="F372" s="46"/>
      <c r="G372" s="46"/>
      <c r="H372" s="46"/>
      <c r="I372" s="46"/>
      <c r="J372" s="46"/>
      <c r="K372" s="46"/>
      <c r="L372" s="46"/>
      <c r="M372" s="46"/>
      <c r="N372" s="46"/>
      <c r="O372" s="46"/>
      <c r="P372" s="46"/>
      <c r="Q372" s="46"/>
    </row>
    <row r="373" spans="1:17" x14ac:dyDescent="0.35">
      <c r="A373" s="46"/>
      <c r="B373" s="46"/>
      <c r="C373" s="46"/>
      <c r="D373" s="46"/>
      <c r="E373" s="46"/>
      <c r="F373" s="46"/>
      <c r="G373" s="46"/>
      <c r="H373" s="46"/>
      <c r="I373" s="46"/>
      <c r="J373" s="46"/>
      <c r="K373" s="46"/>
      <c r="L373" s="46"/>
      <c r="M373" s="46"/>
      <c r="N373" s="46"/>
      <c r="O373" s="46"/>
      <c r="P373" s="46"/>
      <c r="Q373" s="46"/>
    </row>
    <row r="374" spans="1:17" x14ac:dyDescent="0.35">
      <c r="A374" s="46"/>
      <c r="B374" s="46"/>
      <c r="C374" s="46"/>
      <c r="D374" s="46"/>
      <c r="E374" s="46"/>
      <c r="F374" s="46"/>
      <c r="G374" s="46"/>
      <c r="H374" s="46"/>
      <c r="I374" s="46"/>
      <c r="J374" s="46"/>
      <c r="K374" s="46"/>
      <c r="L374" s="46"/>
      <c r="M374" s="46"/>
      <c r="N374" s="46"/>
      <c r="O374" s="46"/>
      <c r="P374" s="46"/>
      <c r="Q374" s="46"/>
    </row>
    <row r="375" spans="1:17" x14ac:dyDescent="0.35">
      <c r="A375" s="46"/>
      <c r="B375" s="46"/>
      <c r="C375" s="46"/>
      <c r="D375" s="46"/>
      <c r="E375" s="46"/>
      <c r="F375" s="46"/>
      <c r="G375" s="46"/>
      <c r="H375" s="46"/>
      <c r="I375" s="46"/>
      <c r="J375" s="46"/>
      <c r="K375" s="46"/>
      <c r="L375" s="46"/>
      <c r="M375" s="46"/>
      <c r="N375" s="46"/>
      <c r="O375" s="46"/>
      <c r="P375" s="46"/>
      <c r="Q375" s="46"/>
    </row>
    <row r="376" spans="1:17" x14ac:dyDescent="0.35">
      <c r="A376" s="46"/>
      <c r="B376" s="46"/>
      <c r="C376" s="46"/>
      <c r="D376" s="46"/>
      <c r="E376" s="46"/>
      <c r="F376" s="46"/>
      <c r="G376" s="46"/>
      <c r="H376" s="46"/>
      <c r="I376" s="46"/>
      <c r="J376" s="46"/>
      <c r="K376" s="46"/>
      <c r="L376" s="46"/>
      <c r="M376" s="46"/>
      <c r="N376" s="46"/>
      <c r="O376" s="46"/>
      <c r="P376" s="46"/>
      <c r="Q376" s="46"/>
    </row>
    <row r="377" spans="1:17" x14ac:dyDescent="0.35">
      <c r="A377" s="46"/>
      <c r="B377" s="46"/>
      <c r="C377" s="46"/>
      <c r="D377" s="46"/>
      <c r="E377" s="46"/>
      <c r="F377" s="46"/>
      <c r="G377" s="46"/>
      <c r="H377" s="46"/>
      <c r="I377" s="46"/>
      <c r="J377" s="46"/>
      <c r="K377" s="46"/>
      <c r="L377" s="46"/>
      <c r="M377" s="46"/>
      <c r="N377" s="46"/>
      <c r="O377" s="46"/>
      <c r="P377" s="46"/>
      <c r="Q377" s="46"/>
    </row>
    <row r="378" spans="1:17" x14ac:dyDescent="0.35">
      <c r="A378" s="46"/>
      <c r="B378" s="46"/>
      <c r="C378" s="46"/>
      <c r="D378" s="46"/>
      <c r="E378" s="46"/>
      <c r="F378" s="46"/>
      <c r="G378" s="46"/>
      <c r="H378" s="46"/>
      <c r="I378" s="46"/>
      <c r="J378" s="46"/>
      <c r="K378" s="46"/>
      <c r="L378" s="46"/>
      <c r="M378" s="46"/>
      <c r="N378" s="46"/>
      <c r="O378" s="46"/>
      <c r="P378" s="46"/>
      <c r="Q378" s="46"/>
    </row>
    <row r="379" spans="1:17" x14ac:dyDescent="0.35">
      <c r="A379" s="46"/>
      <c r="B379" s="46"/>
      <c r="C379" s="46"/>
      <c r="D379" s="46"/>
      <c r="E379" s="46"/>
      <c r="F379" s="46"/>
      <c r="G379" s="46"/>
      <c r="H379" s="46"/>
      <c r="I379" s="46"/>
      <c r="J379" s="46"/>
      <c r="K379" s="46"/>
      <c r="L379" s="46"/>
      <c r="M379" s="46"/>
      <c r="N379" s="46"/>
      <c r="O379" s="46"/>
      <c r="P379" s="46"/>
      <c r="Q379" s="46"/>
    </row>
    <row r="380" spans="1:17" x14ac:dyDescent="0.35">
      <c r="A380" s="46"/>
      <c r="B380" s="46"/>
      <c r="C380" s="46"/>
      <c r="D380" s="46"/>
      <c r="E380" s="46"/>
      <c r="F380" s="46"/>
      <c r="G380" s="46"/>
      <c r="H380" s="46"/>
      <c r="I380" s="46"/>
      <c r="J380" s="46"/>
      <c r="K380" s="46"/>
      <c r="L380" s="46"/>
      <c r="M380" s="46"/>
      <c r="N380" s="46"/>
      <c r="O380" s="46"/>
      <c r="P380" s="46"/>
      <c r="Q380" s="46"/>
    </row>
    <row r="381" spans="1:17" x14ac:dyDescent="0.35">
      <c r="A381" s="46"/>
      <c r="B381" s="46"/>
      <c r="C381" s="46"/>
      <c r="D381" s="46"/>
      <c r="E381" s="46"/>
      <c r="F381" s="46"/>
      <c r="G381" s="46"/>
      <c r="H381" s="46"/>
      <c r="I381" s="46"/>
      <c r="J381" s="46"/>
      <c r="K381" s="46"/>
      <c r="L381" s="46"/>
      <c r="M381" s="46"/>
      <c r="N381" s="46"/>
      <c r="O381" s="46"/>
      <c r="P381" s="46"/>
      <c r="Q381" s="46"/>
    </row>
    <row r="382" spans="1:17" x14ac:dyDescent="0.35">
      <c r="A382" s="46"/>
      <c r="B382" s="46"/>
      <c r="C382" s="46"/>
      <c r="D382" s="46"/>
      <c r="E382" s="46"/>
      <c r="F382" s="46"/>
      <c r="G382" s="46"/>
      <c r="H382" s="46"/>
      <c r="I382" s="46"/>
      <c r="J382" s="46"/>
      <c r="K382" s="46"/>
      <c r="L382" s="46"/>
      <c r="M382" s="46"/>
      <c r="N382" s="46"/>
      <c r="O382" s="46"/>
      <c r="P382" s="46"/>
      <c r="Q382" s="46"/>
    </row>
    <row r="383" spans="1:17" x14ac:dyDescent="0.35">
      <c r="A383" s="46"/>
      <c r="B383" s="46"/>
      <c r="C383" s="46"/>
      <c r="D383" s="46"/>
      <c r="E383" s="46"/>
      <c r="F383" s="46"/>
      <c r="G383" s="46"/>
      <c r="H383" s="46"/>
      <c r="I383" s="46"/>
      <c r="J383" s="46"/>
      <c r="K383" s="46"/>
      <c r="L383" s="46"/>
      <c r="M383" s="46"/>
      <c r="N383" s="46"/>
      <c r="O383" s="46"/>
      <c r="P383" s="46"/>
      <c r="Q383" s="46"/>
    </row>
    <row r="384" spans="1:17" x14ac:dyDescent="0.35">
      <c r="A384" s="46"/>
      <c r="B384" s="46"/>
      <c r="C384" s="46"/>
      <c r="D384" s="46"/>
      <c r="E384" s="46"/>
      <c r="F384" s="46"/>
      <c r="G384" s="46"/>
      <c r="H384" s="46"/>
      <c r="I384" s="46"/>
      <c r="J384" s="46"/>
      <c r="K384" s="46"/>
      <c r="L384" s="46"/>
      <c r="M384" s="46"/>
      <c r="N384" s="46"/>
      <c r="O384" s="46"/>
      <c r="P384" s="46"/>
      <c r="Q384" s="46"/>
    </row>
    <row r="385" spans="1:17" x14ac:dyDescent="0.35">
      <c r="A385" s="46"/>
      <c r="B385" s="46"/>
      <c r="C385" s="46"/>
      <c r="D385" s="46"/>
      <c r="E385" s="46"/>
      <c r="F385" s="46"/>
      <c r="G385" s="46"/>
      <c r="H385" s="46"/>
      <c r="I385" s="46"/>
      <c r="J385" s="46"/>
      <c r="K385" s="46"/>
      <c r="L385" s="46"/>
      <c r="M385" s="46"/>
      <c r="N385" s="46"/>
      <c r="O385" s="46"/>
      <c r="P385" s="46"/>
      <c r="Q385" s="46"/>
    </row>
    <row r="386" spans="1:17" x14ac:dyDescent="0.35">
      <c r="A386" s="46"/>
      <c r="B386" s="46"/>
      <c r="C386" s="46"/>
      <c r="D386" s="46"/>
      <c r="E386" s="46"/>
      <c r="F386" s="46"/>
      <c r="G386" s="46"/>
      <c r="H386" s="46"/>
      <c r="I386" s="46"/>
      <c r="J386" s="46"/>
      <c r="K386" s="46"/>
      <c r="L386" s="46"/>
      <c r="M386" s="46"/>
      <c r="N386" s="46"/>
      <c r="O386" s="46"/>
      <c r="P386" s="46"/>
      <c r="Q386" s="46"/>
    </row>
    <row r="387" spans="1:17" x14ac:dyDescent="0.35">
      <c r="A387" s="46"/>
      <c r="B387" s="46"/>
      <c r="C387" s="46"/>
      <c r="D387" s="46"/>
      <c r="E387" s="46"/>
      <c r="F387" s="46"/>
      <c r="G387" s="46"/>
      <c r="H387" s="46"/>
      <c r="I387" s="46"/>
      <c r="J387" s="46"/>
      <c r="K387" s="46"/>
      <c r="L387" s="46"/>
      <c r="M387" s="46"/>
      <c r="N387" s="46"/>
      <c r="O387" s="46"/>
      <c r="P387" s="46"/>
      <c r="Q387" s="46"/>
    </row>
    <row r="388" spans="1:17" x14ac:dyDescent="0.35">
      <c r="A388" s="46"/>
      <c r="B388" s="46"/>
      <c r="C388" s="46"/>
      <c r="D388" s="46"/>
      <c r="E388" s="46"/>
      <c r="F388" s="46"/>
      <c r="G388" s="46"/>
      <c r="H388" s="46"/>
      <c r="I388" s="46"/>
      <c r="J388" s="46"/>
      <c r="K388" s="46"/>
      <c r="L388" s="46"/>
      <c r="M388" s="46"/>
      <c r="N388" s="46"/>
      <c r="O388" s="46"/>
      <c r="P388" s="46"/>
      <c r="Q388" s="46"/>
    </row>
    <row r="389" spans="1:17" x14ac:dyDescent="0.35">
      <c r="A389" s="46"/>
      <c r="B389" s="46"/>
      <c r="C389" s="46"/>
      <c r="D389" s="46"/>
      <c r="E389" s="46"/>
      <c r="F389" s="46"/>
      <c r="G389" s="46"/>
      <c r="H389" s="46"/>
      <c r="I389" s="46"/>
      <c r="J389" s="46"/>
      <c r="K389" s="46"/>
      <c r="L389" s="46"/>
      <c r="M389" s="46"/>
      <c r="N389" s="46"/>
      <c r="O389" s="46"/>
      <c r="P389" s="46"/>
      <c r="Q389" s="46"/>
    </row>
    <row r="390" spans="1:17" x14ac:dyDescent="0.35">
      <c r="A390" s="46"/>
      <c r="B390" s="46"/>
      <c r="C390" s="46"/>
      <c r="D390" s="46"/>
      <c r="E390" s="46"/>
      <c r="F390" s="46"/>
      <c r="G390" s="46"/>
      <c r="H390" s="46"/>
      <c r="I390" s="46"/>
      <c r="J390" s="46"/>
      <c r="K390" s="46"/>
      <c r="L390" s="46"/>
      <c r="M390" s="46"/>
      <c r="N390" s="46"/>
      <c r="O390" s="46"/>
      <c r="P390" s="46"/>
      <c r="Q390" s="46"/>
    </row>
    <row r="391" spans="1:17" x14ac:dyDescent="0.35">
      <c r="A391" s="46"/>
      <c r="B391" s="46"/>
      <c r="C391" s="46"/>
      <c r="D391" s="46"/>
      <c r="E391" s="46"/>
      <c r="F391" s="46"/>
      <c r="G391" s="46"/>
      <c r="H391" s="46"/>
      <c r="I391" s="46"/>
      <c r="J391" s="46"/>
      <c r="K391" s="46"/>
      <c r="L391" s="46"/>
      <c r="M391" s="46"/>
      <c r="N391" s="46"/>
      <c r="O391" s="46"/>
      <c r="P391" s="46"/>
      <c r="Q391" s="46"/>
    </row>
    <row r="392" spans="1:17" x14ac:dyDescent="0.35">
      <c r="A392" s="46"/>
      <c r="B392" s="46"/>
      <c r="C392" s="46"/>
      <c r="D392" s="46"/>
      <c r="E392" s="46"/>
      <c r="F392" s="46"/>
      <c r="G392" s="46"/>
      <c r="H392" s="46"/>
      <c r="I392" s="46"/>
      <c r="J392" s="46"/>
      <c r="K392" s="46"/>
      <c r="L392" s="46"/>
      <c r="M392" s="46"/>
      <c r="N392" s="46"/>
      <c r="O392" s="46"/>
      <c r="P392" s="46"/>
      <c r="Q392" s="46"/>
    </row>
    <row r="393" spans="1:17" x14ac:dyDescent="0.35">
      <c r="A393" s="46"/>
      <c r="B393" s="46"/>
      <c r="C393" s="46"/>
      <c r="D393" s="46"/>
      <c r="E393" s="46"/>
      <c r="F393" s="46"/>
      <c r="G393" s="46"/>
      <c r="H393" s="46"/>
      <c r="I393" s="46"/>
      <c r="J393" s="46"/>
      <c r="K393" s="46"/>
      <c r="L393" s="46"/>
      <c r="M393" s="46"/>
      <c r="N393" s="46"/>
      <c r="O393" s="46"/>
      <c r="P393" s="46"/>
      <c r="Q393" s="46"/>
    </row>
    <row r="394" spans="1:17" x14ac:dyDescent="0.35">
      <c r="A394" s="46"/>
      <c r="B394" s="46"/>
      <c r="C394" s="46"/>
      <c r="D394" s="46"/>
      <c r="E394" s="46"/>
      <c r="F394" s="46"/>
      <c r="G394" s="46"/>
      <c r="H394" s="46"/>
      <c r="I394" s="46"/>
      <c r="J394" s="46"/>
      <c r="K394" s="46"/>
      <c r="L394" s="46"/>
      <c r="M394" s="46"/>
      <c r="N394" s="46"/>
      <c r="O394" s="46"/>
      <c r="P394" s="46"/>
      <c r="Q394" s="46"/>
    </row>
    <row r="395" spans="1:17" x14ac:dyDescent="0.35">
      <c r="A395" s="46"/>
      <c r="B395" s="46"/>
      <c r="C395" s="46"/>
      <c r="D395" s="46"/>
      <c r="E395" s="46"/>
      <c r="F395" s="46"/>
      <c r="G395" s="46"/>
      <c r="H395" s="46"/>
      <c r="I395" s="46"/>
      <c r="J395" s="46"/>
      <c r="K395" s="46"/>
      <c r="L395" s="46"/>
      <c r="M395" s="46"/>
      <c r="N395" s="46"/>
      <c r="O395" s="46"/>
      <c r="P395" s="46"/>
      <c r="Q395" s="46"/>
    </row>
    <row r="396" spans="1:17" x14ac:dyDescent="0.35">
      <c r="A396" s="46"/>
      <c r="B396" s="46"/>
      <c r="C396" s="46"/>
      <c r="D396" s="46"/>
      <c r="E396" s="46"/>
      <c r="F396" s="46"/>
      <c r="G396" s="46"/>
      <c r="H396" s="46"/>
      <c r="I396" s="46"/>
      <c r="J396" s="46"/>
      <c r="K396" s="46"/>
      <c r="L396" s="46"/>
      <c r="M396" s="46"/>
      <c r="N396" s="46"/>
      <c r="O396" s="46"/>
      <c r="P396" s="46"/>
      <c r="Q396" s="46"/>
    </row>
    <row r="397" spans="1:17" x14ac:dyDescent="0.35">
      <c r="A397" s="46"/>
      <c r="B397" s="46"/>
      <c r="C397" s="46"/>
      <c r="D397" s="46"/>
      <c r="E397" s="46"/>
      <c r="F397" s="46"/>
      <c r="G397" s="46"/>
      <c r="H397" s="46"/>
      <c r="I397" s="46"/>
      <c r="J397" s="46"/>
      <c r="K397" s="46"/>
      <c r="L397" s="46"/>
      <c r="M397" s="46"/>
      <c r="N397" s="46"/>
      <c r="O397" s="46"/>
      <c r="P397" s="46"/>
      <c r="Q397" s="46"/>
    </row>
    <row r="398" spans="1:17" x14ac:dyDescent="0.35">
      <c r="A398" s="46"/>
      <c r="B398" s="46"/>
      <c r="C398" s="46"/>
      <c r="D398" s="46"/>
      <c r="E398" s="46"/>
      <c r="F398" s="46"/>
      <c r="G398" s="46"/>
      <c r="H398" s="46"/>
      <c r="I398" s="46"/>
      <c r="J398" s="46"/>
      <c r="K398" s="46"/>
      <c r="L398" s="46"/>
      <c r="M398" s="46"/>
      <c r="N398" s="46"/>
      <c r="O398" s="46"/>
      <c r="P398" s="46"/>
      <c r="Q398" s="46"/>
    </row>
    <row r="399" spans="1:17" x14ac:dyDescent="0.35">
      <c r="A399" s="46"/>
      <c r="B399" s="46"/>
      <c r="C399" s="46"/>
      <c r="D399" s="46"/>
      <c r="E399" s="46"/>
      <c r="F399" s="46"/>
      <c r="G399" s="46"/>
      <c r="H399" s="46"/>
      <c r="I399" s="46"/>
      <c r="J399" s="46"/>
      <c r="K399" s="46"/>
      <c r="L399" s="46"/>
      <c r="M399" s="46"/>
      <c r="N399" s="46"/>
      <c r="O399" s="46"/>
      <c r="P399" s="46"/>
      <c r="Q399" s="46"/>
    </row>
    <row r="400" spans="1:17" x14ac:dyDescent="0.35">
      <c r="A400" s="46"/>
      <c r="B400" s="46"/>
      <c r="C400" s="46"/>
      <c r="D400" s="46"/>
      <c r="E400" s="46"/>
      <c r="F400" s="46"/>
      <c r="G400" s="46"/>
      <c r="H400" s="46"/>
      <c r="I400" s="46"/>
      <c r="J400" s="46"/>
      <c r="K400" s="46"/>
      <c r="L400" s="46"/>
      <c r="M400" s="46"/>
      <c r="N400" s="46"/>
      <c r="O400" s="46"/>
      <c r="P400" s="46"/>
      <c r="Q400" s="46"/>
    </row>
    <row r="401" spans="1:17" x14ac:dyDescent="0.35">
      <c r="A401" s="46"/>
      <c r="B401" s="46"/>
      <c r="C401" s="46"/>
      <c r="D401" s="46"/>
      <c r="E401" s="46"/>
      <c r="F401" s="46"/>
      <c r="G401" s="46"/>
      <c r="H401" s="46"/>
      <c r="I401" s="46"/>
      <c r="J401" s="46"/>
      <c r="K401" s="46"/>
      <c r="L401" s="46"/>
      <c r="M401" s="46"/>
      <c r="N401" s="46"/>
      <c r="O401" s="46"/>
      <c r="P401" s="46"/>
      <c r="Q401" s="46"/>
    </row>
    <row r="402" spans="1:17" x14ac:dyDescent="0.35">
      <c r="A402" s="46"/>
      <c r="B402" s="46"/>
      <c r="C402" s="46"/>
      <c r="D402" s="46"/>
      <c r="E402" s="46"/>
      <c r="F402" s="46"/>
      <c r="G402" s="46"/>
      <c r="H402" s="46"/>
      <c r="I402" s="46"/>
      <c r="J402" s="46"/>
      <c r="K402" s="46"/>
      <c r="L402" s="46"/>
      <c r="M402" s="46"/>
      <c r="N402" s="46"/>
      <c r="O402" s="46"/>
      <c r="P402" s="46"/>
      <c r="Q402" s="46"/>
    </row>
    <row r="403" spans="1:17" x14ac:dyDescent="0.35">
      <c r="A403" s="46"/>
      <c r="B403" s="46"/>
      <c r="C403" s="46"/>
      <c r="D403" s="46"/>
      <c r="E403" s="46"/>
      <c r="F403" s="46"/>
      <c r="G403" s="46"/>
      <c r="H403" s="46"/>
      <c r="I403" s="46"/>
      <c r="J403" s="46"/>
      <c r="K403" s="46"/>
      <c r="L403" s="46"/>
      <c r="M403" s="46"/>
      <c r="N403" s="46"/>
      <c r="O403" s="46"/>
      <c r="P403" s="46"/>
      <c r="Q403" s="46"/>
    </row>
    <row r="404" spans="1:17" x14ac:dyDescent="0.35">
      <c r="A404" s="46"/>
      <c r="B404" s="46"/>
      <c r="C404" s="46"/>
      <c r="D404" s="46"/>
      <c r="E404" s="46"/>
      <c r="F404" s="46"/>
      <c r="G404" s="46"/>
      <c r="H404" s="46"/>
      <c r="I404" s="46"/>
      <c r="J404" s="46"/>
      <c r="K404" s="46"/>
      <c r="L404" s="46"/>
      <c r="M404" s="46"/>
      <c r="N404" s="46"/>
      <c r="O404" s="46"/>
      <c r="P404" s="46"/>
      <c r="Q404" s="46"/>
    </row>
    <row r="405" spans="1:17" x14ac:dyDescent="0.35">
      <c r="A405" s="46"/>
      <c r="B405" s="46"/>
      <c r="C405" s="46"/>
      <c r="D405" s="46"/>
      <c r="E405" s="46"/>
      <c r="F405" s="46"/>
      <c r="G405" s="46"/>
      <c r="H405" s="46"/>
      <c r="I405" s="46"/>
      <c r="J405" s="46"/>
      <c r="K405" s="46"/>
      <c r="L405" s="46"/>
      <c r="M405" s="46"/>
      <c r="N405" s="46"/>
      <c r="O405" s="46"/>
      <c r="P405" s="46"/>
      <c r="Q405" s="46"/>
    </row>
    <row r="406" spans="1:17" x14ac:dyDescent="0.35">
      <c r="A406" s="46"/>
      <c r="B406" s="46"/>
      <c r="C406" s="46"/>
      <c r="D406" s="46"/>
      <c r="E406" s="46"/>
      <c r="F406" s="46"/>
      <c r="G406" s="46"/>
      <c r="H406" s="46"/>
      <c r="I406" s="46"/>
      <c r="J406" s="46"/>
      <c r="K406" s="46"/>
      <c r="L406" s="46"/>
      <c r="M406" s="46"/>
      <c r="N406" s="46"/>
      <c r="O406" s="46"/>
      <c r="P406" s="46"/>
      <c r="Q406" s="46"/>
    </row>
    <row r="407" spans="1:17" x14ac:dyDescent="0.35">
      <c r="A407" s="46"/>
      <c r="B407" s="46"/>
      <c r="C407" s="46"/>
      <c r="D407" s="46"/>
      <c r="E407" s="46"/>
      <c r="F407" s="46"/>
      <c r="G407" s="46"/>
      <c r="H407" s="46"/>
      <c r="I407" s="46"/>
      <c r="J407" s="46"/>
      <c r="K407" s="46"/>
      <c r="L407" s="46"/>
      <c r="M407" s="46"/>
      <c r="N407" s="46"/>
      <c r="O407" s="46"/>
      <c r="P407" s="46"/>
      <c r="Q407" s="46"/>
    </row>
    <row r="408" spans="1:17" x14ac:dyDescent="0.35">
      <c r="A408" s="46"/>
      <c r="B408" s="46"/>
      <c r="C408" s="46"/>
      <c r="D408" s="46"/>
      <c r="E408" s="46"/>
      <c r="F408" s="46"/>
      <c r="G408" s="46"/>
      <c r="H408" s="46"/>
      <c r="I408" s="46"/>
      <c r="J408" s="46"/>
      <c r="K408" s="46"/>
      <c r="L408" s="46"/>
      <c r="M408" s="46"/>
      <c r="N408" s="46"/>
      <c r="O408" s="46"/>
      <c r="P408" s="46"/>
      <c r="Q408" s="46"/>
    </row>
    <row r="409" spans="1:17" x14ac:dyDescent="0.35">
      <c r="A409" s="46"/>
      <c r="B409" s="46"/>
      <c r="C409" s="46"/>
      <c r="D409" s="46"/>
      <c r="E409" s="46"/>
      <c r="F409" s="46"/>
      <c r="G409" s="46"/>
      <c r="H409" s="46"/>
      <c r="I409" s="46"/>
      <c r="J409" s="46"/>
      <c r="K409" s="46"/>
      <c r="L409" s="46"/>
      <c r="M409" s="46"/>
      <c r="N409" s="46"/>
      <c r="O409" s="46"/>
      <c r="P409" s="46"/>
      <c r="Q409" s="46"/>
    </row>
    <row r="410" spans="1:17" x14ac:dyDescent="0.35">
      <c r="A410" s="46"/>
      <c r="B410" s="46"/>
      <c r="C410" s="46"/>
      <c r="D410" s="46"/>
      <c r="E410" s="46"/>
      <c r="F410" s="46"/>
      <c r="G410" s="46"/>
      <c r="H410" s="46"/>
      <c r="I410" s="46"/>
      <c r="J410" s="46"/>
      <c r="K410" s="46"/>
      <c r="L410" s="46"/>
      <c r="M410" s="46"/>
      <c r="N410" s="46"/>
      <c r="O410" s="46"/>
      <c r="P410" s="46"/>
      <c r="Q410" s="46"/>
    </row>
    <row r="411" spans="1:17" x14ac:dyDescent="0.35">
      <c r="A411" s="46"/>
      <c r="B411" s="46"/>
      <c r="C411" s="46"/>
      <c r="D411" s="46"/>
      <c r="E411" s="46"/>
      <c r="F411" s="46"/>
      <c r="G411" s="46"/>
      <c r="H411" s="46"/>
      <c r="I411" s="46"/>
      <c r="J411" s="46"/>
      <c r="K411" s="46"/>
      <c r="L411" s="46"/>
      <c r="M411" s="46"/>
      <c r="N411" s="46"/>
      <c r="O411" s="46"/>
      <c r="P411" s="46"/>
      <c r="Q411" s="46"/>
    </row>
    <row r="412" spans="1:17" x14ac:dyDescent="0.35">
      <c r="A412" s="46"/>
      <c r="B412" s="46"/>
      <c r="C412" s="46"/>
      <c r="D412" s="46"/>
      <c r="E412" s="46"/>
      <c r="F412" s="46"/>
      <c r="G412" s="46"/>
      <c r="H412" s="46"/>
      <c r="I412" s="46"/>
      <c r="J412" s="46"/>
      <c r="K412" s="46"/>
      <c r="L412" s="46"/>
      <c r="M412" s="46"/>
      <c r="N412" s="46"/>
      <c r="O412" s="46"/>
      <c r="P412" s="46"/>
      <c r="Q412" s="46"/>
    </row>
    <row r="413" spans="1:17" x14ac:dyDescent="0.35">
      <c r="A413" s="46"/>
      <c r="B413" s="46"/>
      <c r="C413" s="46"/>
      <c r="D413" s="46"/>
      <c r="E413" s="46"/>
      <c r="F413" s="46"/>
      <c r="G413" s="46"/>
      <c r="H413" s="46"/>
      <c r="I413" s="46"/>
      <c r="J413" s="46"/>
      <c r="K413" s="46"/>
      <c r="L413" s="46"/>
      <c r="M413" s="46"/>
      <c r="N413" s="46"/>
      <c r="O413" s="46"/>
      <c r="P413" s="46"/>
      <c r="Q413" s="46"/>
    </row>
    <row r="414" spans="1:17" x14ac:dyDescent="0.35">
      <c r="A414" s="46"/>
      <c r="B414" s="46"/>
      <c r="C414" s="46"/>
      <c r="D414" s="46"/>
      <c r="E414" s="46"/>
      <c r="F414" s="46"/>
      <c r="G414" s="46"/>
      <c r="H414" s="46"/>
      <c r="I414" s="46"/>
      <c r="J414" s="46"/>
      <c r="K414" s="46"/>
      <c r="L414" s="46"/>
      <c r="M414" s="46"/>
      <c r="N414" s="46"/>
      <c r="O414" s="46"/>
      <c r="P414" s="46"/>
      <c r="Q414" s="46"/>
    </row>
    <row r="415" spans="1:17" x14ac:dyDescent="0.35">
      <c r="A415" s="46"/>
      <c r="B415" s="46"/>
      <c r="C415" s="46"/>
      <c r="D415" s="46"/>
      <c r="E415" s="46"/>
      <c r="F415" s="46"/>
      <c r="G415" s="46"/>
      <c r="H415" s="46"/>
      <c r="I415" s="46"/>
      <c r="J415" s="46"/>
      <c r="K415" s="46"/>
      <c r="L415" s="46"/>
      <c r="M415" s="46"/>
      <c r="N415" s="46"/>
      <c r="O415" s="46"/>
      <c r="P415" s="46"/>
      <c r="Q415" s="46"/>
    </row>
    <row r="416" spans="1:17" x14ac:dyDescent="0.35">
      <c r="A416" s="46"/>
      <c r="B416" s="46"/>
      <c r="C416" s="46"/>
      <c r="D416" s="46"/>
      <c r="E416" s="46"/>
      <c r="F416" s="46"/>
      <c r="G416" s="46"/>
      <c r="H416" s="46"/>
      <c r="I416" s="46"/>
      <c r="J416" s="46"/>
      <c r="K416" s="46"/>
      <c r="L416" s="46"/>
      <c r="M416" s="46"/>
      <c r="N416" s="46"/>
      <c r="O416" s="46"/>
      <c r="P416" s="46"/>
      <c r="Q416" s="46"/>
    </row>
    <row r="417" spans="1:17" x14ac:dyDescent="0.35">
      <c r="A417" s="46"/>
      <c r="B417" s="46"/>
      <c r="C417" s="46"/>
      <c r="D417" s="46"/>
      <c r="E417" s="46"/>
      <c r="F417" s="46"/>
      <c r="G417" s="46"/>
      <c r="H417" s="46"/>
      <c r="I417" s="46"/>
      <c r="J417" s="46"/>
      <c r="K417" s="46"/>
      <c r="L417" s="46"/>
      <c r="M417" s="46"/>
      <c r="N417" s="46"/>
      <c r="O417" s="46"/>
      <c r="P417" s="46"/>
      <c r="Q417" s="46"/>
    </row>
    <row r="418" spans="1:17" x14ac:dyDescent="0.35">
      <c r="A418" s="46"/>
      <c r="B418" s="46"/>
      <c r="C418" s="46"/>
      <c r="D418" s="46"/>
      <c r="E418" s="46"/>
      <c r="F418" s="46"/>
      <c r="G418" s="46"/>
      <c r="H418" s="46"/>
      <c r="I418" s="46"/>
      <c r="J418" s="46"/>
      <c r="K418" s="46"/>
      <c r="L418" s="46"/>
      <c r="M418" s="46"/>
      <c r="N418" s="46"/>
      <c r="O418" s="46"/>
      <c r="P418" s="46"/>
      <c r="Q418" s="46"/>
    </row>
    <row r="419" spans="1:17" x14ac:dyDescent="0.35">
      <c r="A419" s="46"/>
      <c r="B419" s="46"/>
      <c r="C419" s="46"/>
      <c r="D419" s="46"/>
      <c r="E419" s="46"/>
      <c r="F419" s="46"/>
      <c r="G419" s="46"/>
      <c r="H419" s="46"/>
      <c r="I419" s="46"/>
      <c r="J419" s="46"/>
      <c r="K419" s="46"/>
      <c r="L419" s="46"/>
      <c r="M419" s="46"/>
      <c r="N419" s="46"/>
      <c r="O419" s="46"/>
      <c r="P419" s="46"/>
      <c r="Q419" s="46"/>
    </row>
    <row r="420" spans="1:17" x14ac:dyDescent="0.35">
      <c r="A420" s="46"/>
      <c r="B420" s="46"/>
      <c r="C420" s="46"/>
      <c r="D420" s="46"/>
      <c r="E420" s="46"/>
      <c r="F420" s="46"/>
      <c r="G420" s="46"/>
      <c r="H420" s="46"/>
      <c r="I420" s="46"/>
      <c r="J420" s="46"/>
      <c r="K420" s="46"/>
      <c r="L420" s="46"/>
      <c r="M420" s="46"/>
      <c r="N420" s="46"/>
      <c r="O420" s="46"/>
      <c r="P420" s="46"/>
      <c r="Q420" s="46"/>
    </row>
    <row r="421" spans="1:17" x14ac:dyDescent="0.35">
      <c r="A421" s="46"/>
      <c r="B421" s="46"/>
      <c r="C421" s="46"/>
      <c r="D421" s="46"/>
      <c r="E421" s="46"/>
      <c r="F421" s="46"/>
      <c r="G421" s="46"/>
      <c r="H421" s="46"/>
      <c r="I421" s="46"/>
      <c r="J421" s="46"/>
      <c r="K421" s="46"/>
      <c r="L421" s="46"/>
      <c r="M421" s="46"/>
      <c r="N421" s="46"/>
      <c r="O421" s="46"/>
      <c r="P421" s="46"/>
      <c r="Q421" s="46"/>
    </row>
    <row r="422" spans="1:17" x14ac:dyDescent="0.35">
      <c r="A422" s="46"/>
      <c r="B422" s="46"/>
      <c r="C422" s="46"/>
      <c r="D422" s="46"/>
      <c r="E422" s="46"/>
      <c r="F422" s="46"/>
      <c r="G422" s="46"/>
      <c r="H422" s="46"/>
      <c r="I422" s="46"/>
      <c r="J422" s="46"/>
      <c r="K422" s="46"/>
      <c r="L422" s="46"/>
      <c r="M422" s="46"/>
      <c r="N422" s="46"/>
      <c r="O422" s="46"/>
      <c r="P422" s="46"/>
      <c r="Q422" s="46"/>
    </row>
    <row r="423" spans="1:17" x14ac:dyDescent="0.35">
      <c r="A423" s="46"/>
      <c r="B423" s="46"/>
      <c r="C423" s="46"/>
      <c r="D423" s="46"/>
      <c r="E423" s="46"/>
      <c r="F423" s="46"/>
      <c r="G423" s="46"/>
      <c r="H423" s="46"/>
      <c r="I423" s="46"/>
      <c r="J423" s="46"/>
      <c r="K423" s="46"/>
      <c r="L423" s="46"/>
      <c r="M423" s="46"/>
      <c r="N423" s="46"/>
      <c r="O423" s="46"/>
      <c r="P423" s="46"/>
      <c r="Q423" s="46"/>
    </row>
    <row r="424" spans="1:17" x14ac:dyDescent="0.35">
      <c r="A424" s="46"/>
      <c r="B424" s="46"/>
      <c r="C424" s="46"/>
      <c r="D424" s="46"/>
      <c r="E424" s="46"/>
      <c r="F424" s="46"/>
      <c r="G424" s="46"/>
      <c r="H424" s="46"/>
      <c r="I424" s="46"/>
      <c r="J424" s="46"/>
      <c r="K424" s="46"/>
      <c r="L424" s="46"/>
      <c r="M424" s="46"/>
      <c r="N424" s="46"/>
      <c r="O424" s="46"/>
      <c r="P424" s="46"/>
      <c r="Q424" s="46"/>
    </row>
    <row r="425" spans="1:17" x14ac:dyDescent="0.35">
      <c r="A425" s="46"/>
      <c r="B425" s="46"/>
      <c r="C425" s="46"/>
      <c r="D425" s="46"/>
      <c r="E425" s="46"/>
      <c r="F425" s="46"/>
      <c r="G425" s="46"/>
      <c r="H425" s="46"/>
      <c r="I425" s="46"/>
      <c r="J425" s="46"/>
      <c r="K425" s="46"/>
      <c r="L425" s="46"/>
      <c r="M425" s="46"/>
      <c r="N425" s="46"/>
      <c r="O425" s="46"/>
      <c r="P425" s="46"/>
      <c r="Q425" s="46"/>
    </row>
    <row r="426" spans="1:17" x14ac:dyDescent="0.35">
      <c r="A426" s="46"/>
      <c r="B426" s="46"/>
      <c r="C426" s="46"/>
      <c r="D426" s="46"/>
      <c r="E426" s="46"/>
      <c r="F426" s="46"/>
      <c r="G426" s="46"/>
      <c r="H426" s="46"/>
      <c r="I426" s="46"/>
      <c r="J426" s="46"/>
      <c r="K426" s="46"/>
      <c r="L426" s="46"/>
      <c r="M426" s="46"/>
      <c r="N426" s="46"/>
      <c r="O426" s="46"/>
      <c r="P426" s="46"/>
      <c r="Q426" s="46"/>
    </row>
    <row r="427" spans="1:17" x14ac:dyDescent="0.35">
      <c r="A427" s="46"/>
      <c r="B427" s="46"/>
      <c r="C427" s="46"/>
      <c r="D427" s="46"/>
      <c r="E427" s="46"/>
      <c r="F427" s="46"/>
      <c r="G427" s="46"/>
      <c r="H427" s="46"/>
      <c r="I427" s="46"/>
      <c r="J427" s="46"/>
      <c r="K427" s="46"/>
      <c r="L427" s="46"/>
      <c r="M427" s="46"/>
      <c r="N427" s="46"/>
      <c r="O427" s="46"/>
      <c r="P427" s="46"/>
      <c r="Q427" s="46"/>
    </row>
    <row r="428" spans="1:17" x14ac:dyDescent="0.35">
      <c r="A428" s="46"/>
      <c r="B428" s="46"/>
      <c r="C428" s="46"/>
      <c r="D428" s="46"/>
      <c r="E428" s="46"/>
      <c r="F428" s="46"/>
      <c r="G428" s="46"/>
      <c r="H428" s="46"/>
      <c r="I428" s="46"/>
      <c r="J428" s="46"/>
      <c r="K428" s="46"/>
      <c r="L428" s="46"/>
      <c r="M428" s="46"/>
      <c r="N428" s="46"/>
      <c r="O428" s="46"/>
      <c r="P428" s="46"/>
      <c r="Q428" s="46"/>
    </row>
    <row r="429" spans="1:17" x14ac:dyDescent="0.35">
      <c r="A429" s="46"/>
      <c r="B429" s="46"/>
      <c r="C429" s="46"/>
      <c r="D429" s="46"/>
      <c r="E429" s="46"/>
      <c r="F429" s="46"/>
      <c r="G429" s="46"/>
      <c r="H429" s="46"/>
      <c r="I429" s="46"/>
      <c r="J429" s="46"/>
      <c r="K429" s="46"/>
      <c r="L429" s="46"/>
      <c r="M429" s="46"/>
      <c r="N429" s="46"/>
      <c r="O429" s="46"/>
      <c r="P429" s="46"/>
      <c r="Q429" s="46"/>
    </row>
    <row r="430" spans="1:17" x14ac:dyDescent="0.35">
      <c r="A430" s="46"/>
      <c r="B430" s="46"/>
      <c r="C430" s="46"/>
      <c r="D430" s="46"/>
      <c r="E430" s="46"/>
      <c r="F430" s="46"/>
      <c r="G430" s="46"/>
      <c r="H430" s="46"/>
      <c r="I430" s="46"/>
      <c r="J430" s="46"/>
      <c r="K430" s="46"/>
      <c r="L430" s="46"/>
      <c r="M430" s="46"/>
      <c r="N430" s="46"/>
      <c r="O430" s="46"/>
      <c r="P430" s="46"/>
      <c r="Q430" s="46"/>
    </row>
    <row r="431" spans="1:17" x14ac:dyDescent="0.35">
      <c r="A431" s="46"/>
      <c r="B431" s="46"/>
      <c r="C431" s="46"/>
      <c r="D431" s="46"/>
      <c r="E431" s="46"/>
      <c r="F431" s="46"/>
      <c r="G431" s="46"/>
      <c r="H431" s="46"/>
      <c r="I431" s="46"/>
      <c r="J431" s="46"/>
      <c r="K431" s="46"/>
      <c r="L431" s="46"/>
      <c r="M431" s="46"/>
      <c r="N431" s="46"/>
      <c r="O431" s="46"/>
      <c r="P431" s="46"/>
      <c r="Q431" s="46"/>
    </row>
    <row r="432" spans="1:17" x14ac:dyDescent="0.35">
      <c r="A432" s="46"/>
      <c r="B432" s="46"/>
      <c r="C432" s="46"/>
      <c r="D432" s="46"/>
      <c r="E432" s="46"/>
      <c r="F432" s="46"/>
      <c r="G432" s="46"/>
      <c r="H432" s="46"/>
      <c r="I432" s="46"/>
      <c r="J432" s="46"/>
      <c r="K432" s="46"/>
      <c r="L432" s="46"/>
      <c r="M432" s="46"/>
      <c r="N432" s="46"/>
      <c r="O432" s="46"/>
      <c r="P432" s="46"/>
      <c r="Q432" s="46"/>
    </row>
    <row r="433" spans="1:17" x14ac:dyDescent="0.35">
      <c r="A433" s="46"/>
      <c r="B433" s="46"/>
      <c r="C433" s="46"/>
      <c r="D433" s="46"/>
      <c r="E433" s="46"/>
      <c r="F433" s="46"/>
      <c r="G433" s="46"/>
      <c r="H433" s="46"/>
      <c r="I433" s="46"/>
      <c r="J433" s="46"/>
      <c r="K433" s="46"/>
      <c r="L433" s="46"/>
      <c r="M433" s="46"/>
      <c r="N433" s="46"/>
      <c r="O433" s="46"/>
      <c r="P433" s="46"/>
      <c r="Q433" s="46"/>
    </row>
    <row r="434" spans="1:17" x14ac:dyDescent="0.35">
      <c r="A434" s="46"/>
      <c r="B434" s="46"/>
      <c r="C434" s="46"/>
      <c r="D434" s="46"/>
      <c r="E434" s="46"/>
      <c r="F434" s="46"/>
      <c r="G434" s="46"/>
      <c r="H434" s="46"/>
      <c r="I434" s="46"/>
      <c r="J434" s="46"/>
      <c r="K434" s="46"/>
      <c r="L434" s="46"/>
      <c r="M434" s="46"/>
      <c r="N434" s="46"/>
      <c r="O434" s="46"/>
      <c r="P434" s="46"/>
      <c r="Q434" s="46"/>
    </row>
    <row r="435" spans="1:17" x14ac:dyDescent="0.35">
      <c r="A435" s="46"/>
      <c r="B435" s="46"/>
      <c r="C435" s="46"/>
      <c r="D435" s="46"/>
      <c r="E435" s="46"/>
      <c r="F435" s="46"/>
      <c r="G435" s="46"/>
      <c r="H435" s="46"/>
      <c r="I435" s="46"/>
      <c r="J435" s="46"/>
      <c r="K435" s="46"/>
      <c r="L435" s="46"/>
      <c r="M435" s="46"/>
      <c r="N435" s="46"/>
      <c r="O435" s="46"/>
      <c r="P435" s="46"/>
      <c r="Q435" s="46"/>
    </row>
    <row r="436" spans="1:17" x14ac:dyDescent="0.35">
      <c r="A436" s="46"/>
      <c r="B436" s="46"/>
      <c r="C436" s="46"/>
      <c r="D436" s="46"/>
      <c r="E436" s="46"/>
      <c r="F436" s="46"/>
      <c r="G436" s="46"/>
      <c r="H436" s="46"/>
      <c r="I436" s="46"/>
      <c r="J436" s="46"/>
      <c r="K436" s="46"/>
      <c r="L436" s="46"/>
      <c r="M436" s="46"/>
      <c r="N436" s="46"/>
      <c r="O436" s="46"/>
      <c r="P436" s="46"/>
      <c r="Q436" s="46"/>
    </row>
    <row r="437" spans="1:17" x14ac:dyDescent="0.35">
      <c r="A437" s="46"/>
      <c r="B437" s="46"/>
      <c r="C437" s="46"/>
      <c r="D437" s="46"/>
      <c r="E437" s="46"/>
      <c r="F437" s="46"/>
      <c r="G437" s="46"/>
      <c r="H437" s="46"/>
      <c r="I437" s="46"/>
      <c r="J437" s="46"/>
      <c r="K437" s="46"/>
      <c r="L437" s="46"/>
      <c r="M437" s="46"/>
      <c r="N437" s="46"/>
      <c r="O437" s="46"/>
      <c r="P437" s="46"/>
      <c r="Q437" s="46"/>
    </row>
    <row r="438" spans="1:17" x14ac:dyDescent="0.35">
      <c r="A438" s="46"/>
      <c r="B438" s="46"/>
      <c r="C438" s="46"/>
      <c r="D438" s="46"/>
      <c r="E438" s="46"/>
      <c r="F438" s="46"/>
      <c r="G438" s="46"/>
      <c r="H438" s="46"/>
      <c r="I438" s="46"/>
      <c r="J438" s="46"/>
      <c r="K438" s="46"/>
      <c r="L438" s="46"/>
      <c r="M438" s="46"/>
      <c r="N438" s="46"/>
      <c r="O438" s="46"/>
      <c r="P438" s="46"/>
      <c r="Q438" s="46"/>
    </row>
    <row r="439" spans="1:17" x14ac:dyDescent="0.35">
      <c r="A439" s="46"/>
      <c r="B439" s="46"/>
      <c r="C439" s="46"/>
      <c r="D439" s="46"/>
      <c r="E439" s="46"/>
      <c r="F439" s="46"/>
      <c r="G439" s="46"/>
      <c r="H439" s="46"/>
      <c r="I439" s="46"/>
      <c r="J439" s="46"/>
      <c r="K439" s="46"/>
      <c r="L439" s="46"/>
      <c r="M439" s="46"/>
      <c r="N439" s="46"/>
      <c r="O439" s="46"/>
      <c r="P439" s="46"/>
      <c r="Q439" s="46"/>
    </row>
    <row r="440" spans="1:17" x14ac:dyDescent="0.35">
      <c r="A440" s="46"/>
      <c r="B440" s="46"/>
      <c r="C440" s="46"/>
      <c r="D440" s="46"/>
      <c r="E440" s="46"/>
      <c r="F440" s="46"/>
      <c r="G440" s="46"/>
      <c r="H440" s="46"/>
      <c r="I440" s="46"/>
      <c r="J440" s="46"/>
      <c r="K440" s="46"/>
      <c r="L440" s="46"/>
      <c r="M440" s="46"/>
      <c r="N440" s="46"/>
      <c r="O440" s="46"/>
      <c r="P440" s="46"/>
      <c r="Q440" s="46"/>
    </row>
    <row r="441" spans="1:17" x14ac:dyDescent="0.35">
      <c r="A441" s="46"/>
      <c r="B441" s="46"/>
      <c r="C441" s="46"/>
      <c r="D441" s="46"/>
      <c r="E441" s="46"/>
      <c r="F441" s="46"/>
      <c r="G441" s="46"/>
      <c r="H441" s="46"/>
      <c r="I441" s="46"/>
      <c r="J441" s="46"/>
      <c r="K441" s="46"/>
      <c r="L441" s="46"/>
      <c r="M441" s="46"/>
      <c r="N441" s="46"/>
      <c r="O441" s="46"/>
      <c r="P441" s="46"/>
      <c r="Q441" s="46"/>
    </row>
    <row r="442" spans="1:17" x14ac:dyDescent="0.35">
      <c r="A442" s="46"/>
      <c r="B442" s="46"/>
      <c r="C442" s="46"/>
      <c r="D442" s="46"/>
      <c r="E442" s="46"/>
      <c r="F442" s="46"/>
      <c r="G442" s="46"/>
      <c r="H442" s="46"/>
      <c r="I442" s="46"/>
      <c r="J442" s="46"/>
      <c r="K442" s="46"/>
      <c r="L442" s="46"/>
      <c r="M442" s="46"/>
      <c r="N442" s="46"/>
      <c r="O442" s="46"/>
      <c r="P442" s="46"/>
      <c r="Q442" s="46"/>
    </row>
    <row r="443" spans="1:17" x14ac:dyDescent="0.35">
      <c r="A443" s="46"/>
      <c r="B443" s="46"/>
      <c r="C443" s="46"/>
      <c r="D443" s="46"/>
      <c r="E443" s="46"/>
      <c r="F443" s="46"/>
      <c r="G443" s="46"/>
      <c r="H443" s="46"/>
      <c r="I443" s="46"/>
      <c r="J443" s="46"/>
      <c r="K443" s="46"/>
      <c r="L443" s="46"/>
      <c r="M443" s="46"/>
      <c r="N443" s="46"/>
      <c r="O443" s="46"/>
      <c r="P443" s="46"/>
      <c r="Q443" s="46"/>
    </row>
    <row r="444" spans="1:17" x14ac:dyDescent="0.35">
      <c r="A444" s="46"/>
      <c r="B444" s="46"/>
      <c r="C444" s="46"/>
      <c r="D444" s="46"/>
      <c r="E444" s="46"/>
      <c r="F444" s="46"/>
      <c r="G444" s="46"/>
      <c r="H444" s="46"/>
      <c r="I444" s="46"/>
      <c r="J444" s="46"/>
      <c r="K444" s="46"/>
      <c r="L444" s="46"/>
      <c r="M444" s="46"/>
      <c r="N444" s="46"/>
      <c r="O444" s="46"/>
      <c r="P444" s="46"/>
      <c r="Q444" s="46"/>
    </row>
    <row r="445" spans="1:17" x14ac:dyDescent="0.35">
      <c r="A445" s="46"/>
      <c r="B445" s="46"/>
      <c r="C445" s="46"/>
      <c r="D445" s="46"/>
      <c r="E445" s="46"/>
      <c r="F445" s="46"/>
      <c r="G445" s="46"/>
      <c r="H445" s="46"/>
      <c r="I445" s="46"/>
      <c r="J445" s="46"/>
      <c r="K445" s="46"/>
      <c r="L445" s="46"/>
      <c r="M445" s="46"/>
      <c r="N445" s="46"/>
      <c r="O445" s="46"/>
      <c r="P445" s="46"/>
      <c r="Q445" s="46"/>
    </row>
    <row r="446" spans="1:17" x14ac:dyDescent="0.35">
      <c r="A446" s="46"/>
      <c r="B446" s="46"/>
      <c r="C446" s="46"/>
      <c r="D446" s="46"/>
      <c r="E446" s="46"/>
      <c r="F446" s="46"/>
      <c r="G446" s="46"/>
      <c r="H446" s="46"/>
      <c r="I446" s="46"/>
      <c r="J446" s="46"/>
      <c r="K446" s="46"/>
      <c r="L446" s="46"/>
      <c r="M446" s="46"/>
      <c r="N446" s="46"/>
      <c r="O446" s="46"/>
      <c r="P446" s="46"/>
      <c r="Q446" s="46"/>
    </row>
    <row r="447" spans="1:17" x14ac:dyDescent="0.35">
      <c r="A447" s="46"/>
      <c r="B447" s="46"/>
      <c r="C447" s="46"/>
      <c r="D447" s="46"/>
      <c r="E447" s="46"/>
      <c r="F447" s="46"/>
      <c r="G447" s="46"/>
      <c r="H447" s="46"/>
      <c r="I447" s="46"/>
      <c r="J447" s="46"/>
      <c r="K447" s="46"/>
      <c r="L447" s="46"/>
      <c r="M447" s="46"/>
      <c r="N447" s="46"/>
      <c r="O447" s="46"/>
      <c r="P447" s="46"/>
      <c r="Q447" s="46"/>
    </row>
    <row r="448" spans="1:17" x14ac:dyDescent="0.35">
      <c r="A448" s="46"/>
      <c r="B448" s="46"/>
      <c r="C448" s="46"/>
      <c r="D448" s="46"/>
      <c r="E448" s="46"/>
      <c r="F448" s="46"/>
      <c r="G448" s="46"/>
      <c r="H448" s="46"/>
      <c r="I448" s="46"/>
      <c r="J448" s="46"/>
      <c r="K448" s="46"/>
      <c r="L448" s="46"/>
      <c r="M448" s="46"/>
      <c r="N448" s="46"/>
      <c r="O448" s="46"/>
      <c r="P448" s="46"/>
      <c r="Q448" s="46"/>
    </row>
    <row r="449" spans="1:17" x14ac:dyDescent="0.35">
      <c r="A449" s="46"/>
      <c r="B449" s="46"/>
      <c r="C449" s="46"/>
      <c r="D449" s="46"/>
      <c r="E449" s="46"/>
      <c r="F449" s="46"/>
      <c r="G449" s="46"/>
      <c r="H449" s="46"/>
      <c r="I449" s="46"/>
      <c r="J449" s="46"/>
      <c r="K449" s="46"/>
      <c r="L449" s="46"/>
      <c r="M449" s="46"/>
      <c r="N449" s="46"/>
      <c r="O449" s="46"/>
      <c r="P449" s="46"/>
      <c r="Q449" s="46"/>
    </row>
    <row r="450" spans="1:17" x14ac:dyDescent="0.35">
      <c r="A450" s="46"/>
      <c r="B450" s="46"/>
      <c r="C450" s="46"/>
      <c r="D450" s="46"/>
      <c r="E450" s="46"/>
      <c r="F450" s="46"/>
      <c r="G450" s="46"/>
      <c r="H450" s="46"/>
      <c r="I450" s="46"/>
      <c r="J450" s="46"/>
      <c r="K450" s="46"/>
      <c r="L450" s="46"/>
      <c r="M450" s="46"/>
      <c r="N450" s="46"/>
      <c r="O450" s="46"/>
      <c r="P450" s="46"/>
      <c r="Q450" s="46"/>
    </row>
    <row r="451" spans="1:17" x14ac:dyDescent="0.35">
      <c r="A451" s="46"/>
      <c r="B451" s="46"/>
      <c r="C451" s="46"/>
      <c r="D451" s="46"/>
      <c r="E451" s="46"/>
      <c r="F451" s="46"/>
      <c r="G451" s="46"/>
      <c r="H451" s="46"/>
      <c r="I451" s="46"/>
      <c r="J451" s="46"/>
      <c r="K451" s="46"/>
      <c r="L451" s="46"/>
      <c r="M451" s="46"/>
      <c r="N451" s="46"/>
      <c r="O451" s="46"/>
      <c r="P451" s="46"/>
      <c r="Q451" s="46"/>
    </row>
    <row r="452" spans="1:17" x14ac:dyDescent="0.35">
      <c r="A452" s="46"/>
      <c r="B452" s="46"/>
      <c r="C452" s="46"/>
      <c r="D452" s="46"/>
      <c r="E452" s="46"/>
      <c r="F452" s="46"/>
      <c r="G452" s="46"/>
      <c r="H452" s="46"/>
      <c r="I452" s="46"/>
      <c r="J452" s="46"/>
      <c r="K452" s="46"/>
      <c r="L452" s="46"/>
      <c r="M452" s="46"/>
      <c r="N452" s="46"/>
      <c r="O452" s="46"/>
      <c r="P452" s="46"/>
      <c r="Q452" s="46"/>
    </row>
    <row r="453" spans="1:17" x14ac:dyDescent="0.35">
      <c r="A453" s="46"/>
      <c r="B453" s="46"/>
      <c r="C453" s="46"/>
      <c r="D453" s="46"/>
      <c r="E453" s="46"/>
      <c r="F453" s="46"/>
      <c r="G453" s="46"/>
      <c r="H453" s="46"/>
      <c r="I453" s="46"/>
      <c r="J453" s="46"/>
      <c r="K453" s="46"/>
      <c r="L453" s="46"/>
      <c r="M453" s="46"/>
      <c r="N453" s="46"/>
      <c r="O453" s="46"/>
      <c r="P453" s="46"/>
      <c r="Q453" s="46"/>
    </row>
    <row r="454" spans="1:17" x14ac:dyDescent="0.35">
      <c r="A454" s="46"/>
      <c r="B454" s="46"/>
      <c r="C454" s="46"/>
      <c r="D454" s="46"/>
      <c r="E454" s="46"/>
      <c r="F454" s="46"/>
      <c r="G454" s="46"/>
      <c r="H454" s="46"/>
      <c r="I454" s="46"/>
      <c r="J454" s="46"/>
      <c r="K454" s="46"/>
      <c r="L454" s="46"/>
      <c r="M454" s="46"/>
      <c r="N454" s="46"/>
      <c r="O454" s="46"/>
      <c r="P454" s="46"/>
      <c r="Q454" s="46"/>
    </row>
    <row r="455" spans="1:17" x14ac:dyDescent="0.35">
      <c r="A455" s="46"/>
      <c r="B455" s="46"/>
      <c r="C455" s="46"/>
      <c r="D455" s="46"/>
      <c r="E455" s="46"/>
      <c r="F455" s="46"/>
      <c r="G455" s="46"/>
      <c r="H455" s="46"/>
      <c r="I455" s="46"/>
      <c r="J455" s="46"/>
      <c r="K455" s="46"/>
      <c r="L455" s="46"/>
      <c r="M455" s="46"/>
      <c r="N455" s="46"/>
      <c r="O455" s="46"/>
      <c r="P455" s="46"/>
      <c r="Q455" s="46"/>
    </row>
    <row r="456" spans="1:17" x14ac:dyDescent="0.35">
      <c r="A456" s="46"/>
      <c r="B456" s="46"/>
      <c r="C456" s="46"/>
      <c r="D456" s="46"/>
      <c r="E456" s="46"/>
      <c r="F456" s="46"/>
      <c r="G456" s="46"/>
      <c r="H456" s="46"/>
      <c r="I456" s="46"/>
      <c r="J456" s="46"/>
      <c r="K456" s="46"/>
      <c r="L456" s="46"/>
      <c r="M456" s="46"/>
      <c r="N456" s="46"/>
      <c r="O456" s="46"/>
      <c r="P456" s="46"/>
      <c r="Q456" s="46"/>
    </row>
    <row r="457" spans="1:17" x14ac:dyDescent="0.35">
      <c r="A457" s="46"/>
      <c r="B457" s="46"/>
      <c r="C457" s="46"/>
      <c r="D457" s="46"/>
      <c r="E457" s="46"/>
      <c r="F457" s="46"/>
      <c r="G457" s="46"/>
      <c r="H457" s="46"/>
      <c r="I457" s="46"/>
      <c r="J457" s="46"/>
      <c r="K457" s="46"/>
      <c r="L457" s="46"/>
      <c r="M457" s="46"/>
      <c r="N457" s="46"/>
      <c r="O457" s="46"/>
      <c r="P457" s="46"/>
      <c r="Q457" s="46"/>
    </row>
    <row r="458" spans="1:17" x14ac:dyDescent="0.35">
      <c r="A458" s="46"/>
      <c r="B458" s="46"/>
      <c r="C458" s="46"/>
      <c r="D458" s="46"/>
      <c r="E458" s="46"/>
      <c r="F458" s="46"/>
      <c r="G458" s="46"/>
      <c r="H458" s="46"/>
      <c r="I458" s="46"/>
      <c r="J458" s="46"/>
      <c r="K458" s="46"/>
      <c r="L458" s="46"/>
      <c r="M458" s="46"/>
      <c r="N458" s="46"/>
      <c r="O458" s="46"/>
      <c r="P458" s="46"/>
      <c r="Q458" s="46"/>
    </row>
    <row r="459" spans="1:17" x14ac:dyDescent="0.35">
      <c r="A459" s="46"/>
      <c r="B459" s="46"/>
      <c r="C459" s="46"/>
      <c r="D459" s="46"/>
      <c r="E459" s="46"/>
      <c r="F459" s="46"/>
      <c r="G459" s="46"/>
      <c r="H459" s="46"/>
      <c r="I459" s="46"/>
      <c r="J459" s="46"/>
      <c r="K459" s="46"/>
      <c r="L459" s="46"/>
      <c r="M459" s="46"/>
      <c r="N459" s="46"/>
      <c r="O459" s="46"/>
      <c r="P459" s="46"/>
      <c r="Q459" s="46"/>
    </row>
    <row r="460" spans="1:17" x14ac:dyDescent="0.35">
      <c r="A460" s="46"/>
      <c r="B460" s="46"/>
      <c r="C460" s="46"/>
      <c r="D460" s="46"/>
      <c r="E460" s="46"/>
      <c r="F460" s="46"/>
      <c r="G460" s="46"/>
      <c r="H460" s="46"/>
      <c r="I460" s="46"/>
      <c r="J460" s="46"/>
      <c r="K460" s="46"/>
      <c r="L460" s="46"/>
      <c r="M460" s="46"/>
      <c r="N460" s="46"/>
      <c r="O460" s="46"/>
      <c r="P460" s="46"/>
      <c r="Q460" s="46"/>
    </row>
    <row r="461" spans="1:17" x14ac:dyDescent="0.35">
      <c r="A461" s="46"/>
      <c r="B461" s="46"/>
      <c r="C461" s="46"/>
      <c r="D461" s="46"/>
      <c r="E461" s="46"/>
      <c r="F461" s="46"/>
      <c r="G461" s="46"/>
      <c r="H461" s="46"/>
      <c r="I461" s="46"/>
      <c r="J461" s="46"/>
      <c r="K461" s="46"/>
      <c r="L461" s="46"/>
      <c r="M461" s="46"/>
      <c r="N461" s="46"/>
      <c r="O461" s="46"/>
      <c r="P461" s="46"/>
      <c r="Q461" s="46"/>
    </row>
    <row r="462" spans="1:17" x14ac:dyDescent="0.35">
      <c r="A462" s="46"/>
      <c r="B462" s="46"/>
      <c r="C462" s="46"/>
      <c r="D462" s="46"/>
      <c r="E462" s="46"/>
      <c r="F462" s="46"/>
      <c r="G462" s="46"/>
      <c r="H462" s="46"/>
      <c r="I462" s="46"/>
      <c r="J462" s="46"/>
      <c r="K462" s="46"/>
      <c r="L462" s="46"/>
      <c r="M462" s="46"/>
      <c r="N462" s="46"/>
      <c r="O462" s="46"/>
      <c r="P462" s="46"/>
      <c r="Q462" s="46"/>
    </row>
    <row r="463" spans="1:17" x14ac:dyDescent="0.35">
      <c r="A463" s="46"/>
      <c r="B463" s="46"/>
      <c r="C463" s="46"/>
      <c r="D463" s="46"/>
      <c r="E463" s="46"/>
      <c r="F463" s="46"/>
      <c r="G463" s="46"/>
      <c r="H463" s="46"/>
      <c r="I463" s="46"/>
      <c r="J463" s="46"/>
      <c r="K463" s="46"/>
      <c r="L463" s="46"/>
      <c r="M463" s="46"/>
      <c r="N463" s="46"/>
      <c r="O463" s="46"/>
      <c r="P463" s="46"/>
      <c r="Q463" s="46"/>
    </row>
    <row r="464" spans="1:17" x14ac:dyDescent="0.35">
      <c r="A464" s="46"/>
      <c r="B464" s="46"/>
      <c r="C464" s="46"/>
      <c r="D464" s="46"/>
      <c r="E464" s="46"/>
      <c r="F464" s="46"/>
      <c r="G464" s="46"/>
      <c r="H464" s="46"/>
      <c r="I464" s="46"/>
      <c r="J464" s="46"/>
      <c r="K464" s="46"/>
      <c r="L464" s="46"/>
      <c r="M464" s="46"/>
      <c r="N464" s="46"/>
      <c r="O464" s="46"/>
      <c r="P464" s="46"/>
      <c r="Q464" s="46"/>
    </row>
    <row r="465" spans="1:17" x14ac:dyDescent="0.35">
      <c r="A465" s="46"/>
      <c r="B465" s="46"/>
      <c r="C465" s="46"/>
      <c r="D465" s="46"/>
      <c r="E465" s="46"/>
      <c r="F465" s="46"/>
      <c r="G465" s="46"/>
      <c r="H465" s="46"/>
      <c r="I465" s="46"/>
      <c r="J465" s="46"/>
      <c r="K465" s="46"/>
      <c r="L465" s="46"/>
      <c r="M465" s="46"/>
      <c r="N465" s="46"/>
      <c r="O465" s="46"/>
      <c r="P465" s="46"/>
      <c r="Q465" s="46"/>
    </row>
    <row r="466" spans="1:17" x14ac:dyDescent="0.35">
      <c r="A466" s="46"/>
      <c r="B466" s="46"/>
      <c r="C466" s="46"/>
      <c r="D466" s="46"/>
      <c r="E466" s="46"/>
      <c r="F466" s="46"/>
      <c r="G466" s="46"/>
      <c r="H466" s="46"/>
      <c r="I466" s="46"/>
      <c r="J466" s="46"/>
      <c r="K466" s="46"/>
      <c r="L466" s="46"/>
      <c r="M466" s="46"/>
      <c r="N466" s="46"/>
      <c r="O466" s="46"/>
      <c r="P466" s="46"/>
      <c r="Q466" s="46"/>
    </row>
    <row r="467" spans="1:17" x14ac:dyDescent="0.35">
      <c r="A467" s="46"/>
      <c r="B467" s="46"/>
      <c r="C467" s="46"/>
      <c r="D467" s="46"/>
      <c r="E467" s="46"/>
      <c r="F467" s="46"/>
      <c r="G467" s="46"/>
      <c r="H467" s="46"/>
      <c r="I467" s="46"/>
      <c r="J467" s="46"/>
      <c r="K467" s="46"/>
      <c r="L467" s="46"/>
      <c r="M467" s="46"/>
      <c r="N467" s="46"/>
      <c r="O467" s="46"/>
      <c r="P467" s="46"/>
      <c r="Q467" s="46"/>
    </row>
    <row r="468" spans="1:17" x14ac:dyDescent="0.35">
      <c r="A468" s="46"/>
      <c r="B468" s="46"/>
      <c r="C468" s="46"/>
      <c r="D468" s="46"/>
      <c r="E468" s="46"/>
      <c r="F468" s="46"/>
      <c r="G468" s="46"/>
      <c r="H468" s="46"/>
      <c r="I468" s="46"/>
      <c r="J468" s="46"/>
      <c r="K468" s="46"/>
      <c r="L468" s="46"/>
      <c r="M468" s="46"/>
      <c r="N468" s="46"/>
      <c r="O468" s="46"/>
      <c r="P468" s="46"/>
      <c r="Q468" s="46"/>
    </row>
    <row r="469" spans="1:17" x14ac:dyDescent="0.35">
      <c r="A469" s="46"/>
      <c r="B469" s="46"/>
      <c r="C469" s="46"/>
      <c r="D469" s="46"/>
      <c r="E469" s="46"/>
      <c r="F469" s="46"/>
      <c r="G469" s="46"/>
      <c r="H469" s="46"/>
      <c r="I469" s="46"/>
      <c r="J469" s="46"/>
      <c r="K469" s="46"/>
      <c r="L469" s="46"/>
      <c r="M469" s="46"/>
      <c r="N469" s="46"/>
      <c r="O469" s="46"/>
      <c r="P469" s="46"/>
      <c r="Q469" s="46"/>
    </row>
    <row r="470" spans="1:17" x14ac:dyDescent="0.35">
      <c r="A470" s="46"/>
      <c r="B470" s="46"/>
      <c r="C470" s="46"/>
      <c r="D470" s="46"/>
      <c r="E470" s="46"/>
      <c r="F470" s="46"/>
      <c r="G470" s="46"/>
      <c r="H470" s="46"/>
      <c r="I470" s="46"/>
      <c r="J470" s="46"/>
      <c r="K470" s="46"/>
      <c r="L470" s="46"/>
      <c r="M470" s="46"/>
      <c r="N470" s="46"/>
      <c r="O470" s="46"/>
      <c r="P470" s="46"/>
      <c r="Q470" s="46"/>
    </row>
    <row r="471" spans="1:17" x14ac:dyDescent="0.35">
      <c r="A471" s="46"/>
      <c r="B471" s="46"/>
      <c r="C471" s="46"/>
      <c r="D471" s="46"/>
      <c r="E471" s="46"/>
      <c r="F471" s="46"/>
      <c r="G471" s="46"/>
      <c r="H471" s="46"/>
      <c r="I471" s="46"/>
      <c r="J471" s="46"/>
      <c r="K471" s="46"/>
      <c r="L471" s="46"/>
      <c r="M471" s="46"/>
      <c r="N471" s="46"/>
      <c r="O471" s="46"/>
      <c r="P471" s="46"/>
      <c r="Q471" s="46"/>
    </row>
    <row r="472" spans="1:17" x14ac:dyDescent="0.35">
      <c r="A472" s="46"/>
      <c r="B472" s="46"/>
      <c r="C472" s="46"/>
      <c r="D472" s="46"/>
      <c r="E472" s="46"/>
      <c r="F472" s="46"/>
      <c r="G472" s="46"/>
      <c r="H472" s="46"/>
      <c r="I472" s="46"/>
      <c r="J472" s="46"/>
      <c r="K472" s="46"/>
      <c r="L472" s="46"/>
      <c r="M472" s="46"/>
      <c r="N472" s="46"/>
      <c r="O472" s="46"/>
      <c r="P472" s="46"/>
      <c r="Q472" s="46"/>
    </row>
    <row r="473" spans="1:17" x14ac:dyDescent="0.35">
      <c r="A473" s="46"/>
      <c r="B473" s="46"/>
      <c r="C473" s="46"/>
      <c r="D473" s="46"/>
      <c r="E473" s="46"/>
      <c r="F473" s="46"/>
      <c r="G473" s="46"/>
      <c r="H473" s="46"/>
      <c r="I473" s="46"/>
      <c r="J473" s="46"/>
      <c r="K473" s="46"/>
      <c r="L473" s="46"/>
      <c r="M473" s="46"/>
      <c r="N473" s="46"/>
      <c r="O473" s="46"/>
      <c r="P473" s="46"/>
      <c r="Q473" s="46"/>
    </row>
    <row r="474" spans="1:17" x14ac:dyDescent="0.35">
      <c r="A474" s="46"/>
      <c r="B474" s="46"/>
      <c r="C474" s="46"/>
      <c r="D474" s="46"/>
      <c r="E474" s="46"/>
      <c r="F474" s="46"/>
      <c r="G474" s="46"/>
      <c r="H474" s="46"/>
      <c r="I474" s="46"/>
      <c r="J474" s="46"/>
      <c r="K474" s="46"/>
      <c r="L474" s="46"/>
      <c r="M474" s="46"/>
      <c r="N474" s="46"/>
      <c r="O474" s="46"/>
      <c r="P474" s="46"/>
      <c r="Q474" s="46"/>
    </row>
    <row r="475" spans="1:17" x14ac:dyDescent="0.35">
      <c r="A475" s="46"/>
      <c r="B475" s="46"/>
      <c r="C475" s="46"/>
      <c r="D475" s="46"/>
      <c r="E475" s="46"/>
      <c r="F475" s="46"/>
      <c r="G475" s="46"/>
      <c r="H475" s="46"/>
      <c r="I475" s="46"/>
      <c r="J475" s="46"/>
      <c r="K475" s="46"/>
      <c r="L475" s="46"/>
      <c r="M475" s="46"/>
      <c r="N475" s="46"/>
      <c r="O475" s="46"/>
      <c r="P475" s="46"/>
      <c r="Q475" s="46"/>
    </row>
    <row r="476" spans="1:17" x14ac:dyDescent="0.35">
      <c r="A476" s="46"/>
      <c r="B476" s="46"/>
      <c r="C476" s="46"/>
      <c r="D476" s="46"/>
      <c r="E476" s="46"/>
      <c r="F476" s="46"/>
      <c r="G476" s="46"/>
      <c r="H476" s="46"/>
      <c r="I476" s="46"/>
      <c r="J476" s="46"/>
      <c r="K476" s="46"/>
      <c r="L476" s="46"/>
      <c r="M476" s="46"/>
      <c r="N476" s="46"/>
      <c r="O476" s="46"/>
      <c r="P476" s="46"/>
      <c r="Q476" s="46"/>
    </row>
    <row r="477" spans="1:17" x14ac:dyDescent="0.35">
      <c r="A477" s="46"/>
      <c r="B477" s="46"/>
      <c r="C477" s="46"/>
      <c r="D477" s="46"/>
      <c r="E477" s="46"/>
      <c r="F477" s="46"/>
      <c r="G477" s="46"/>
      <c r="H477" s="46"/>
      <c r="I477" s="46"/>
      <c r="J477" s="46"/>
      <c r="K477" s="46"/>
      <c r="L477" s="46"/>
      <c r="M477" s="46"/>
      <c r="N477" s="46"/>
      <c r="O477" s="46"/>
      <c r="P477" s="46"/>
      <c r="Q477" s="46"/>
    </row>
    <row r="478" spans="1:17" x14ac:dyDescent="0.35">
      <c r="A478" s="46"/>
      <c r="B478" s="46"/>
      <c r="C478" s="46"/>
      <c r="D478" s="46"/>
      <c r="E478" s="46"/>
      <c r="F478" s="46"/>
      <c r="G478" s="46"/>
      <c r="H478" s="46"/>
      <c r="I478" s="46"/>
      <c r="J478" s="46"/>
      <c r="K478" s="46"/>
      <c r="L478" s="46"/>
      <c r="M478" s="46"/>
      <c r="N478" s="46"/>
      <c r="O478" s="46"/>
      <c r="P478" s="46"/>
      <c r="Q478" s="46"/>
    </row>
    <row r="479" spans="1:17" x14ac:dyDescent="0.35">
      <c r="A479" s="46"/>
      <c r="B479" s="46"/>
      <c r="C479" s="46"/>
      <c r="D479" s="46"/>
      <c r="E479" s="46"/>
      <c r="F479" s="46"/>
      <c r="G479" s="46"/>
      <c r="H479" s="46"/>
      <c r="I479" s="46"/>
      <c r="J479" s="46"/>
      <c r="K479" s="46"/>
      <c r="L479" s="46"/>
      <c r="M479" s="46"/>
      <c r="N479" s="46"/>
      <c r="O479" s="46"/>
      <c r="P479" s="46"/>
      <c r="Q479" s="46"/>
    </row>
    <row r="480" spans="1:17" x14ac:dyDescent="0.35">
      <c r="A480" s="46"/>
      <c r="B480" s="46"/>
      <c r="C480" s="46"/>
      <c r="D480" s="46"/>
      <c r="E480" s="46"/>
      <c r="F480" s="46"/>
      <c r="G480" s="46"/>
      <c r="H480" s="46"/>
      <c r="I480" s="46"/>
      <c r="J480" s="46"/>
      <c r="K480" s="46"/>
      <c r="L480" s="46"/>
      <c r="M480" s="46"/>
      <c r="N480" s="46"/>
      <c r="O480" s="46"/>
      <c r="P480" s="46"/>
      <c r="Q480" s="46"/>
    </row>
    <row r="481" spans="1:17" x14ac:dyDescent="0.35">
      <c r="A481" s="46"/>
      <c r="B481" s="46"/>
      <c r="C481" s="46"/>
      <c r="D481" s="46"/>
      <c r="E481" s="46"/>
      <c r="F481" s="46"/>
      <c r="G481" s="46"/>
      <c r="H481" s="46"/>
      <c r="I481" s="46"/>
      <c r="J481" s="46"/>
      <c r="K481" s="46"/>
      <c r="L481" s="46"/>
      <c r="M481" s="46"/>
      <c r="N481" s="46"/>
      <c r="O481" s="46"/>
      <c r="P481" s="46"/>
      <c r="Q481" s="46"/>
    </row>
    <row r="482" spans="1:17" x14ac:dyDescent="0.35">
      <c r="A482" s="46"/>
      <c r="B482" s="46"/>
      <c r="C482" s="46"/>
      <c r="D482" s="46"/>
      <c r="E482" s="46"/>
      <c r="F482" s="46"/>
      <c r="G482" s="46"/>
      <c r="H482" s="46"/>
      <c r="I482" s="46"/>
      <c r="J482" s="46"/>
      <c r="K482" s="46"/>
      <c r="L482" s="46"/>
      <c r="M482" s="46"/>
      <c r="N482" s="46"/>
      <c r="O482" s="46"/>
      <c r="P482" s="46"/>
      <c r="Q482" s="46"/>
    </row>
    <row r="483" spans="1:17" x14ac:dyDescent="0.35">
      <c r="A483" s="46"/>
      <c r="B483" s="46"/>
      <c r="C483" s="46"/>
      <c r="D483" s="46"/>
      <c r="E483" s="46"/>
      <c r="F483" s="46"/>
      <c r="G483" s="46"/>
      <c r="H483" s="46"/>
      <c r="I483" s="46"/>
      <c r="J483" s="46"/>
      <c r="K483" s="46"/>
      <c r="L483" s="46"/>
      <c r="M483" s="46"/>
      <c r="N483" s="46"/>
      <c r="O483" s="46"/>
      <c r="P483" s="46"/>
      <c r="Q483" s="46"/>
    </row>
    <row r="484" spans="1:17" x14ac:dyDescent="0.35">
      <c r="A484" s="46"/>
      <c r="B484" s="46"/>
      <c r="C484" s="46"/>
      <c r="D484" s="46"/>
      <c r="E484" s="46"/>
      <c r="F484" s="46"/>
      <c r="G484" s="46"/>
      <c r="H484" s="46"/>
      <c r="I484" s="46"/>
      <c r="J484" s="46"/>
      <c r="K484" s="46"/>
      <c r="L484" s="46"/>
      <c r="M484" s="46"/>
      <c r="N484" s="46"/>
      <c r="O484" s="46"/>
      <c r="P484" s="46"/>
      <c r="Q484" s="46"/>
    </row>
    <row r="485" spans="1:17" x14ac:dyDescent="0.35">
      <c r="A485" s="46"/>
      <c r="B485" s="46"/>
      <c r="C485" s="46"/>
      <c r="D485" s="46"/>
      <c r="E485" s="46"/>
      <c r="F485" s="46"/>
      <c r="G485" s="46"/>
      <c r="H485" s="46"/>
      <c r="I485" s="46"/>
      <c r="J485" s="46"/>
      <c r="K485" s="46"/>
      <c r="L485" s="46"/>
      <c r="M485" s="46"/>
      <c r="N485" s="46"/>
      <c r="O485" s="46"/>
      <c r="P485" s="46"/>
      <c r="Q485" s="46"/>
    </row>
    <row r="486" spans="1:17" x14ac:dyDescent="0.35">
      <c r="A486" s="46"/>
      <c r="B486" s="46"/>
      <c r="C486" s="46"/>
      <c r="D486" s="46"/>
      <c r="E486" s="46"/>
      <c r="F486" s="46"/>
      <c r="G486" s="46"/>
      <c r="H486" s="46"/>
      <c r="I486" s="46"/>
      <c r="J486" s="46"/>
      <c r="K486" s="46"/>
      <c r="L486" s="46"/>
      <c r="M486" s="46"/>
      <c r="N486" s="46"/>
      <c r="O486" s="46"/>
      <c r="P486" s="46"/>
      <c r="Q486" s="46"/>
    </row>
    <row r="487" spans="1:17" x14ac:dyDescent="0.35">
      <c r="A487" s="46"/>
      <c r="B487" s="46"/>
      <c r="C487" s="46"/>
      <c r="D487" s="46"/>
      <c r="E487" s="46"/>
      <c r="F487" s="46"/>
      <c r="G487" s="46"/>
      <c r="H487" s="46"/>
      <c r="I487" s="46"/>
      <c r="J487" s="46"/>
      <c r="K487" s="46"/>
      <c r="L487" s="46"/>
      <c r="M487" s="46"/>
      <c r="N487" s="46"/>
      <c r="O487" s="46"/>
      <c r="P487" s="46"/>
      <c r="Q487" s="46"/>
    </row>
    <row r="488" spans="1:17" x14ac:dyDescent="0.35">
      <c r="A488" s="46"/>
      <c r="B488" s="46"/>
      <c r="C488" s="46"/>
      <c r="D488" s="46"/>
      <c r="E488" s="46"/>
      <c r="F488" s="46"/>
      <c r="G488" s="46"/>
      <c r="H488" s="46"/>
      <c r="I488" s="46"/>
      <c r="J488" s="46"/>
      <c r="K488" s="46"/>
      <c r="L488" s="46"/>
      <c r="M488" s="46"/>
      <c r="N488" s="46"/>
      <c r="O488" s="46"/>
      <c r="P488" s="46"/>
      <c r="Q488" s="46"/>
    </row>
    <row r="489" spans="1:17" x14ac:dyDescent="0.35">
      <c r="A489" s="46"/>
      <c r="B489" s="46"/>
      <c r="C489" s="46"/>
      <c r="D489" s="46"/>
      <c r="E489" s="46"/>
      <c r="F489" s="46"/>
      <c r="G489" s="46"/>
      <c r="H489" s="46"/>
      <c r="I489" s="46"/>
      <c r="J489" s="46"/>
      <c r="K489" s="46"/>
      <c r="L489" s="46"/>
      <c r="M489" s="46"/>
      <c r="N489" s="46"/>
      <c r="O489" s="46"/>
      <c r="P489" s="46"/>
      <c r="Q489" s="46"/>
    </row>
    <row r="490" spans="1:17" x14ac:dyDescent="0.35">
      <c r="A490" s="46"/>
      <c r="B490" s="46"/>
      <c r="C490" s="46"/>
      <c r="D490" s="46"/>
      <c r="E490" s="46"/>
      <c r="F490" s="46"/>
      <c r="G490" s="46"/>
      <c r="H490" s="46"/>
      <c r="I490" s="46"/>
      <c r="J490" s="46"/>
      <c r="K490" s="46"/>
      <c r="L490" s="46"/>
      <c r="M490" s="46"/>
      <c r="N490" s="46"/>
      <c r="O490" s="46"/>
      <c r="P490" s="46"/>
      <c r="Q490" s="46"/>
    </row>
    <row r="491" spans="1:17" x14ac:dyDescent="0.35">
      <c r="A491" s="46"/>
      <c r="B491" s="46"/>
      <c r="C491" s="46"/>
      <c r="D491" s="46"/>
      <c r="E491" s="46"/>
      <c r="F491" s="46"/>
      <c r="G491" s="46"/>
      <c r="H491" s="46"/>
      <c r="I491" s="46"/>
      <c r="J491" s="46"/>
      <c r="K491" s="46"/>
      <c r="L491" s="46"/>
      <c r="M491" s="46"/>
      <c r="N491" s="46"/>
      <c r="O491" s="46"/>
      <c r="P491" s="46"/>
      <c r="Q491" s="46"/>
    </row>
    <row r="492" spans="1:17" x14ac:dyDescent="0.35">
      <c r="A492" s="46"/>
      <c r="B492" s="46"/>
      <c r="C492" s="46"/>
      <c r="D492" s="46"/>
      <c r="E492" s="46"/>
      <c r="F492" s="46"/>
      <c r="G492" s="46"/>
      <c r="H492" s="46"/>
      <c r="I492" s="46"/>
      <c r="J492" s="46"/>
      <c r="K492" s="46"/>
      <c r="L492" s="46"/>
      <c r="M492" s="46"/>
      <c r="N492" s="46"/>
      <c r="O492" s="46"/>
      <c r="P492" s="46"/>
      <c r="Q492" s="46"/>
    </row>
    <row r="493" spans="1:17" x14ac:dyDescent="0.35">
      <c r="A493" s="46"/>
      <c r="B493" s="46"/>
      <c r="C493" s="46"/>
      <c r="D493" s="46"/>
      <c r="E493" s="46"/>
      <c r="F493" s="46"/>
      <c r="G493" s="46"/>
      <c r="H493" s="46"/>
      <c r="I493" s="46"/>
      <c r="J493" s="46"/>
      <c r="K493" s="46"/>
      <c r="L493" s="46"/>
      <c r="M493" s="46"/>
      <c r="N493" s="46"/>
      <c r="O493" s="46"/>
      <c r="P493" s="46"/>
      <c r="Q493" s="46"/>
    </row>
    <row r="494" spans="1:17" x14ac:dyDescent="0.35">
      <c r="A494" s="46"/>
      <c r="B494" s="46"/>
      <c r="C494" s="46"/>
      <c r="D494" s="46"/>
      <c r="E494" s="46"/>
      <c r="F494" s="46"/>
      <c r="G494" s="46"/>
      <c r="H494" s="46"/>
      <c r="I494" s="46"/>
      <c r="J494" s="46"/>
      <c r="K494" s="46"/>
      <c r="L494" s="46"/>
      <c r="M494" s="46"/>
      <c r="N494" s="46"/>
      <c r="O494" s="46"/>
      <c r="P494" s="46"/>
      <c r="Q494" s="46"/>
    </row>
    <row r="495" spans="1:17" x14ac:dyDescent="0.35">
      <c r="A495" s="46"/>
      <c r="B495" s="46"/>
      <c r="C495" s="46"/>
      <c r="D495" s="46"/>
      <c r="E495" s="46"/>
      <c r="F495" s="46"/>
      <c r="G495" s="46"/>
      <c r="H495" s="46"/>
      <c r="I495" s="46"/>
      <c r="J495" s="46"/>
      <c r="K495" s="46"/>
      <c r="L495" s="46"/>
      <c r="M495" s="46"/>
      <c r="N495" s="46"/>
      <c r="O495" s="46"/>
      <c r="P495" s="46"/>
      <c r="Q495" s="46"/>
    </row>
    <row r="496" spans="1:17" x14ac:dyDescent="0.35">
      <c r="A496" s="46"/>
      <c r="B496" s="46"/>
      <c r="C496" s="46"/>
      <c r="D496" s="46"/>
      <c r="E496" s="46"/>
      <c r="F496" s="46"/>
      <c r="G496" s="46"/>
      <c r="H496" s="46"/>
      <c r="I496" s="46"/>
      <c r="J496" s="46"/>
      <c r="K496" s="46"/>
      <c r="L496" s="46"/>
      <c r="M496" s="46"/>
      <c r="N496" s="46"/>
      <c r="O496" s="46"/>
      <c r="P496" s="46"/>
      <c r="Q496" s="46"/>
    </row>
    <row r="497" spans="1:17" x14ac:dyDescent="0.35">
      <c r="A497" s="46"/>
      <c r="B497" s="46"/>
      <c r="C497" s="46"/>
      <c r="D497" s="46"/>
      <c r="E497" s="46"/>
      <c r="F497" s="46"/>
      <c r="G497" s="46"/>
      <c r="H497" s="46"/>
      <c r="I497" s="46"/>
      <c r="J497" s="46"/>
      <c r="K497" s="46"/>
      <c r="L497" s="46"/>
      <c r="M497" s="46"/>
      <c r="N497" s="46"/>
      <c r="O497" s="46"/>
      <c r="P497" s="46"/>
      <c r="Q497" s="46"/>
    </row>
    <row r="498" spans="1:17" x14ac:dyDescent="0.35">
      <c r="A498" s="46"/>
      <c r="B498" s="46"/>
      <c r="C498" s="46"/>
      <c r="D498" s="46"/>
      <c r="E498" s="46"/>
      <c r="F498" s="46"/>
      <c r="G498" s="46"/>
      <c r="H498" s="46"/>
      <c r="I498" s="46"/>
      <c r="J498" s="46"/>
      <c r="K498" s="46"/>
      <c r="L498" s="46"/>
      <c r="M498" s="46"/>
      <c r="N498" s="46"/>
      <c r="O498" s="46"/>
      <c r="P498" s="46"/>
      <c r="Q498" s="46"/>
    </row>
    <row r="499" spans="1:17" x14ac:dyDescent="0.35">
      <c r="A499" s="46"/>
      <c r="B499" s="46"/>
      <c r="C499" s="46"/>
      <c r="D499" s="46"/>
      <c r="E499" s="46"/>
      <c r="F499" s="46"/>
      <c r="G499" s="46"/>
      <c r="H499" s="46"/>
      <c r="I499" s="46"/>
      <c r="J499" s="46"/>
      <c r="K499" s="46"/>
      <c r="L499" s="46"/>
      <c r="M499" s="46"/>
      <c r="N499" s="46"/>
      <c r="O499" s="46"/>
      <c r="P499" s="46"/>
      <c r="Q499" s="46"/>
    </row>
    <row r="500" spans="1:17" x14ac:dyDescent="0.35">
      <c r="A500" s="46"/>
      <c r="B500" s="46"/>
      <c r="C500" s="46"/>
      <c r="D500" s="46"/>
      <c r="E500" s="46"/>
      <c r="F500" s="46"/>
      <c r="G500" s="46"/>
      <c r="H500" s="46"/>
      <c r="I500" s="46"/>
      <c r="J500" s="46"/>
      <c r="K500" s="46"/>
      <c r="L500" s="46"/>
      <c r="M500" s="46"/>
      <c r="N500" s="46"/>
      <c r="O500" s="46"/>
      <c r="P500" s="46"/>
      <c r="Q500" s="46"/>
    </row>
    <row r="501" spans="1:17" x14ac:dyDescent="0.35">
      <c r="A501" s="46"/>
      <c r="B501" s="46"/>
      <c r="C501" s="46"/>
      <c r="D501" s="46"/>
      <c r="E501" s="46"/>
      <c r="F501" s="46"/>
      <c r="G501" s="46"/>
      <c r="H501" s="46"/>
      <c r="I501" s="46"/>
      <c r="J501" s="46"/>
      <c r="K501" s="46"/>
      <c r="L501" s="46"/>
      <c r="M501" s="46"/>
      <c r="N501" s="46"/>
      <c r="O501" s="46"/>
      <c r="P501" s="46"/>
      <c r="Q501" s="46"/>
    </row>
    <row r="502" spans="1:17" x14ac:dyDescent="0.35">
      <c r="A502" s="46"/>
      <c r="B502" s="46"/>
      <c r="C502" s="46"/>
      <c r="D502" s="46"/>
      <c r="E502" s="46"/>
      <c r="F502" s="46"/>
      <c r="G502" s="46"/>
      <c r="H502" s="46"/>
      <c r="I502" s="46"/>
      <c r="J502" s="46"/>
      <c r="K502" s="46"/>
      <c r="L502" s="46"/>
      <c r="M502" s="46"/>
      <c r="N502" s="46"/>
      <c r="O502" s="46"/>
      <c r="P502" s="46"/>
      <c r="Q502" s="46"/>
    </row>
    <row r="503" spans="1:17" x14ac:dyDescent="0.35">
      <c r="A503" s="46"/>
      <c r="B503" s="46"/>
      <c r="C503" s="46"/>
      <c r="D503" s="46"/>
      <c r="E503" s="46"/>
      <c r="F503" s="46"/>
      <c r="G503" s="46"/>
      <c r="H503" s="46"/>
      <c r="I503" s="46"/>
      <c r="J503" s="46"/>
      <c r="K503" s="46"/>
      <c r="L503" s="46"/>
      <c r="M503" s="46"/>
      <c r="N503" s="46"/>
      <c r="O503" s="46"/>
      <c r="P503" s="46"/>
      <c r="Q503" s="46"/>
    </row>
    <row r="504" spans="1:17" x14ac:dyDescent="0.35">
      <c r="A504" s="46"/>
      <c r="B504" s="46"/>
      <c r="C504" s="46"/>
      <c r="D504" s="46"/>
      <c r="E504" s="46"/>
      <c r="F504" s="46"/>
      <c r="G504" s="46"/>
      <c r="H504" s="46"/>
      <c r="I504" s="46"/>
      <c r="J504" s="46"/>
      <c r="K504" s="46"/>
      <c r="L504" s="46"/>
      <c r="M504" s="46"/>
      <c r="N504" s="46"/>
      <c r="O504" s="46"/>
      <c r="P504" s="46"/>
      <c r="Q504" s="46"/>
    </row>
    <row r="505" spans="1:17" x14ac:dyDescent="0.35">
      <c r="A505" s="46"/>
      <c r="B505" s="46"/>
      <c r="C505" s="46"/>
      <c r="D505" s="46"/>
      <c r="E505" s="46"/>
      <c r="F505" s="46"/>
      <c r="G505" s="46"/>
      <c r="H505" s="46"/>
      <c r="I505" s="46"/>
      <c r="J505" s="46"/>
      <c r="K505" s="46"/>
      <c r="L505" s="46"/>
      <c r="M505" s="46"/>
      <c r="N505" s="46"/>
      <c r="O505" s="46"/>
      <c r="P505" s="46"/>
      <c r="Q505" s="46"/>
    </row>
    <row r="506" spans="1:17" x14ac:dyDescent="0.35">
      <c r="A506" s="46"/>
      <c r="B506" s="46"/>
      <c r="C506" s="46"/>
      <c r="D506" s="46"/>
      <c r="E506" s="46"/>
      <c r="F506" s="46"/>
      <c r="G506" s="46"/>
      <c r="H506" s="46"/>
      <c r="I506" s="46"/>
      <c r="J506" s="46"/>
      <c r="K506" s="46"/>
      <c r="L506" s="46"/>
      <c r="M506" s="46"/>
      <c r="N506" s="46"/>
      <c r="O506" s="46"/>
      <c r="P506" s="46"/>
      <c r="Q506" s="46"/>
    </row>
    <row r="507" spans="1:17" x14ac:dyDescent="0.35">
      <c r="A507" s="46"/>
      <c r="B507" s="46"/>
      <c r="C507" s="46"/>
      <c r="D507" s="46"/>
      <c r="E507" s="46"/>
      <c r="F507" s="46"/>
      <c r="G507" s="46"/>
      <c r="H507" s="46"/>
      <c r="I507" s="46"/>
      <c r="J507" s="46"/>
      <c r="K507" s="46"/>
      <c r="L507" s="46"/>
      <c r="M507" s="46"/>
      <c r="N507" s="46"/>
      <c r="O507" s="46"/>
      <c r="P507" s="46"/>
      <c r="Q507" s="46"/>
    </row>
    <row r="508" spans="1:17" x14ac:dyDescent="0.35">
      <c r="A508" s="46"/>
      <c r="B508" s="46"/>
      <c r="C508" s="46"/>
      <c r="D508" s="46"/>
      <c r="E508" s="46"/>
      <c r="F508" s="46"/>
      <c r="G508" s="46"/>
      <c r="H508" s="46"/>
      <c r="I508" s="46"/>
      <c r="J508" s="46"/>
      <c r="K508" s="46"/>
      <c r="L508" s="46"/>
      <c r="M508" s="46"/>
      <c r="N508" s="46"/>
      <c r="O508" s="46"/>
      <c r="P508" s="46"/>
      <c r="Q508" s="46"/>
    </row>
    <row r="509" spans="1:17" x14ac:dyDescent="0.35">
      <c r="A509" s="46"/>
      <c r="B509" s="46"/>
      <c r="C509" s="46"/>
      <c r="D509" s="46"/>
      <c r="E509" s="46"/>
      <c r="F509" s="46"/>
      <c r="G509" s="46"/>
      <c r="H509" s="46"/>
      <c r="I509" s="46"/>
      <c r="J509" s="46"/>
      <c r="K509" s="46"/>
      <c r="L509" s="46"/>
      <c r="M509" s="46"/>
      <c r="N509" s="46"/>
      <c r="O509" s="46"/>
      <c r="P509" s="46"/>
      <c r="Q509" s="46"/>
    </row>
    <row r="510" spans="1:17" x14ac:dyDescent="0.35">
      <c r="A510" s="46"/>
      <c r="B510" s="46"/>
      <c r="C510" s="46"/>
      <c r="D510" s="46"/>
      <c r="E510" s="46"/>
      <c r="F510" s="46"/>
      <c r="G510" s="46"/>
      <c r="H510" s="46"/>
      <c r="I510" s="46"/>
      <c r="J510" s="46"/>
      <c r="K510" s="46"/>
      <c r="L510" s="46"/>
      <c r="M510" s="46"/>
      <c r="N510" s="46"/>
      <c r="O510" s="46"/>
      <c r="P510" s="46"/>
      <c r="Q510" s="46"/>
    </row>
    <row r="511" spans="1:17" x14ac:dyDescent="0.35">
      <c r="A511" s="46"/>
      <c r="B511" s="46"/>
      <c r="C511" s="46"/>
      <c r="D511" s="46"/>
      <c r="E511" s="46"/>
      <c r="F511" s="46"/>
      <c r="G511" s="46"/>
      <c r="H511" s="46"/>
      <c r="I511" s="46"/>
      <c r="J511" s="46"/>
      <c r="K511" s="46"/>
      <c r="L511" s="46"/>
      <c r="M511" s="46"/>
      <c r="N511" s="46"/>
      <c r="O511" s="46"/>
      <c r="P511" s="46"/>
      <c r="Q511" s="46"/>
    </row>
    <row r="512" spans="1:17" x14ac:dyDescent="0.35">
      <c r="A512" s="46"/>
      <c r="B512" s="46"/>
      <c r="C512" s="46"/>
      <c r="D512" s="46"/>
      <c r="E512" s="46"/>
      <c r="F512" s="46"/>
      <c r="G512" s="46"/>
      <c r="H512" s="46"/>
      <c r="I512" s="46"/>
      <c r="J512" s="46"/>
      <c r="K512" s="46"/>
      <c r="L512" s="46"/>
      <c r="M512" s="46"/>
      <c r="N512" s="46"/>
      <c r="O512" s="46"/>
      <c r="P512" s="46"/>
      <c r="Q512" s="46"/>
    </row>
    <row r="513" spans="1:17" x14ac:dyDescent="0.35">
      <c r="A513" s="46"/>
      <c r="B513" s="46"/>
      <c r="C513" s="46"/>
      <c r="D513" s="46"/>
      <c r="E513" s="46"/>
      <c r="F513" s="46"/>
      <c r="G513" s="46"/>
      <c r="H513" s="46"/>
      <c r="I513" s="46"/>
      <c r="J513" s="46"/>
      <c r="K513" s="46"/>
      <c r="L513" s="46"/>
      <c r="M513" s="46"/>
      <c r="N513" s="46"/>
      <c r="O513" s="46"/>
      <c r="P513" s="46"/>
      <c r="Q513" s="46"/>
    </row>
    <row r="514" spans="1:17" x14ac:dyDescent="0.35">
      <c r="A514" s="46"/>
      <c r="B514" s="46"/>
      <c r="C514" s="46"/>
      <c r="D514" s="46"/>
      <c r="E514" s="46"/>
      <c r="F514" s="46"/>
      <c r="G514" s="46"/>
      <c r="H514" s="46"/>
      <c r="I514" s="46"/>
      <c r="J514" s="46"/>
      <c r="K514" s="46"/>
      <c r="L514" s="46"/>
      <c r="M514" s="46"/>
      <c r="N514" s="46"/>
      <c r="O514" s="46"/>
      <c r="P514" s="46"/>
      <c r="Q514" s="46"/>
    </row>
    <row r="515" spans="1:17" x14ac:dyDescent="0.35">
      <c r="A515" s="46"/>
      <c r="B515" s="46"/>
      <c r="C515" s="46"/>
      <c r="D515" s="46"/>
      <c r="E515" s="46"/>
      <c r="F515" s="46"/>
      <c r="G515" s="46"/>
      <c r="H515" s="46"/>
      <c r="I515" s="46"/>
      <c r="J515" s="46"/>
      <c r="K515" s="46"/>
      <c r="L515" s="46"/>
      <c r="M515" s="46"/>
      <c r="N515" s="46"/>
      <c r="O515" s="46"/>
      <c r="P515" s="46"/>
      <c r="Q515" s="46"/>
    </row>
    <row r="516" spans="1:17" x14ac:dyDescent="0.35">
      <c r="A516" s="46"/>
      <c r="B516" s="46"/>
      <c r="C516" s="46"/>
      <c r="D516" s="46"/>
      <c r="E516" s="46"/>
      <c r="F516" s="46"/>
      <c r="G516" s="46"/>
      <c r="H516" s="46"/>
      <c r="I516" s="46"/>
      <c r="J516" s="46"/>
      <c r="K516" s="46"/>
      <c r="L516" s="46"/>
      <c r="M516" s="46"/>
      <c r="N516" s="46"/>
      <c r="O516" s="46"/>
      <c r="P516" s="46"/>
      <c r="Q516" s="46"/>
    </row>
    <row r="517" spans="1:17" x14ac:dyDescent="0.35">
      <c r="A517" s="46"/>
      <c r="B517" s="46"/>
      <c r="C517" s="46"/>
      <c r="D517" s="46"/>
      <c r="E517" s="46"/>
      <c r="F517" s="46"/>
      <c r="G517" s="46"/>
      <c r="H517" s="46"/>
      <c r="I517" s="46"/>
      <c r="J517" s="46"/>
      <c r="K517" s="46"/>
      <c r="L517" s="46"/>
      <c r="M517" s="46"/>
      <c r="N517" s="46"/>
      <c r="O517" s="46"/>
      <c r="P517" s="46"/>
      <c r="Q517" s="46"/>
    </row>
    <row r="518" spans="1:17" x14ac:dyDescent="0.35">
      <c r="A518" s="46"/>
      <c r="B518" s="46"/>
      <c r="C518" s="46"/>
      <c r="D518" s="46"/>
      <c r="E518" s="46"/>
      <c r="F518" s="46"/>
      <c r="G518" s="46"/>
      <c r="H518" s="46"/>
      <c r="I518" s="46"/>
      <c r="J518" s="46"/>
      <c r="K518" s="46"/>
      <c r="L518" s="46"/>
      <c r="M518" s="46"/>
      <c r="N518" s="46"/>
      <c r="O518" s="46"/>
      <c r="P518" s="46"/>
      <c r="Q518" s="46"/>
    </row>
    <row r="519" spans="1:17" x14ac:dyDescent="0.35">
      <c r="A519" s="46"/>
      <c r="B519" s="46"/>
      <c r="C519" s="46"/>
      <c r="D519" s="46"/>
      <c r="E519" s="46"/>
      <c r="F519" s="46"/>
      <c r="G519" s="46"/>
      <c r="H519" s="46"/>
      <c r="I519" s="46"/>
      <c r="J519" s="46"/>
      <c r="K519" s="46"/>
      <c r="L519" s="46"/>
      <c r="M519" s="46"/>
      <c r="N519" s="46"/>
      <c r="O519" s="46"/>
      <c r="P519" s="46"/>
      <c r="Q519" s="46"/>
    </row>
    <row r="520" spans="1:17" x14ac:dyDescent="0.35">
      <c r="A520" s="46"/>
      <c r="B520" s="46"/>
      <c r="C520" s="46"/>
      <c r="D520" s="46"/>
      <c r="E520" s="46"/>
      <c r="F520" s="46"/>
      <c r="G520" s="46"/>
      <c r="H520" s="46"/>
      <c r="I520" s="46"/>
      <c r="J520" s="46"/>
      <c r="K520" s="46"/>
      <c r="L520" s="46"/>
      <c r="M520" s="46"/>
      <c r="N520" s="46"/>
      <c r="O520" s="46"/>
      <c r="P520" s="46"/>
      <c r="Q520" s="46"/>
    </row>
    <row r="521" spans="1:17" x14ac:dyDescent="0.35">
      <c r="A521" s="46"/>
      <c r="B521" s="46"/>
      <c r="C521" s="46"/>
      <c r="D521" s="46"/>
      <c r="E521" s="46"/>
      <c r="F521" s="46"/>
      <c r="G521" s="46"/>
      <c r="H521" s="46"/>
      <c r="I521" s="46"/>
      <c r="J521" s="46"/>
      <c r="K521" s="46"/>
      <c r="L521" s="46"/>
      <c r="M521" s="46"/>
      <c r="N521" s="46"/>
      <c r="O521" s="46"/>
      <c r="P521" s="46"/>
      <c r="Q521" s="46"/>
    </row>
    <row r="522" spans="1:17" x14ac:dyDescent="0.35">
      <c r="A522" s="46"/>
      <c r="B522" s="46"/>
      <c r="C522" s="46"/>
      <c r="D522" s="46"/>
      <c r="E522" s="46"/>
      <c r="F522" s="46"/>
      <c r="G522" s="46"/>
      <c r="H522" s="46"/>
      <c r="I522" s="46"/>
      <c r="J522" s="46"/>
      <c r="K522" s="46"/>
      <c r="L522" s="46"/>
      <c r="M522" s="46"/>
      <c r="N522" s="46"/>
      <c r="O522" s="46"/>
      <c r="P522" s="46"/>
      <c r="Q522" s="46"/>
    </row>
    <row r="523" spans="1:17" x14ac:dyDescent="0.35">
      <c r="A523" s="46"/>
      <c r="B523" s="46"/>
      <c r="C523" s="46"/>
      <c r="D523" s="46"/>
      <c r="E523" s="46"/>
      <c r="F523" s="46"/>
      <c r="G523" s="46"/>
      <c r="H523" s="46"/>
      <c r="I523" s="46"/>
      <c r="J523" s="46"/>
      <c r="K523" s="46"/>
      <c r="L523" s="46"/>
      <c r="M523" s="46"/>
      <c r="N523" s="46"/>
      <c r="O523" s="46"/>
      <c r="P523" s="46"/>
      <c r="Q523" s="46"/>
    </row>
    <row r="524" spans="1:17" x14ac:dyDescent="0.35">
      <c r="A524" s="46"/>
      <c r="B524" s="46"/>
      <c r="C524" s="46"/>
      <c r="D524" s="46"/>
      <c r="E524" s="46"/>
      <c r="F524" s="46"/>
      <c r="G524" s="46"/>
      <c r="H524" s="46"/>
      <c r="I524" s="46"/>
      <c r="J524" s="46"/>
      <c r="K524" s="46"/>
      <c r="L524" s="46"/>
      <c r="M524" s="46"/>
      <c r="N524" s="46"/>
      <c r="O524" s="46"/>
      <c r="P524" s="46"/>
      <c r="Q524" s="46"/>
    </row>
    <row r="525" spans="1:17" x14ac:dyDescent="0.35">
      <c r="A525" s="46"/>
      <c r="B525" s="46"/>
      <c r="C525" s="46"/>
      <c r="D525" s="46"/>
      <c r="E525" s="46"/>
      <c r="F525" s="46"/>
      <c r="G525" s="46"/>
      <c r="H525" s="46"/>
      <c r="I525" s="46"/>
      <c r="J525" s="46"/>
      <c r="K525" s="46"/>
      <c r="L525" s="46"/>
      <c r="M525" s="46"/>
      <c r="N525" s="46"/>
      <c r="O525" s="46"/>
      <c r="P525" s="46"/>
      <c r="Q525" s="46"/>
    </row>
    <row r="526" spans="1:17" x14ac:dyDescent="0.35">
      <c r="A526" s="46"/>
      <c r="B526" s="46"/>
      <c r="C526" s="46"/>
      <c r="D526" s="46"/>
      <c r="E526" s="46"/>
      <c r="F526" s="46"/>
      <c r="G526" s="46"/>
      <c r="H526" s="46"/>
      <c r="I526" s="46"/>
      <c r="J526" s="46"/>
      <c r="K526" s="46"/>
      <c r="L526" s="46"/>
      <c r="M526" s="46"/>
      <c r="N526" s="46"/>
      <c r="O526" s="46"/>
      <c r="P526" s="46"/>
      <c r="Q526" s="46"/>
    </row>
    <row r="527" spans="1:17" x14ac:dyDescent="0.35">
      <c r="A527" s="46"/>
      <c r="B527" s="46"/>
      <c r="C527" s="46"/>
      <c r="D527" s="46"/>
      <c r="E527" s="46"/>
      <c r="F527" s="46"/>
      <c r="G527" s="46"/>
      <c r="H527" s="46"/>
      <c r="I527" s="46"/>
      <c r="J527" s="46"/>
      <c r="K527" s="46"/>
      <c r="L527" s="46"/>
      <c r="M527" s="46"/>
      <c r="N527" s="46"/>
      <c r="O527" s="46"/>
      <c r="P527" s="46"/>
      <c r="Q527" s="46"/>
    </row>
    <row r="528" spans="1:17" x14ac:dyDescent="0.35">
      <c r="A528" s="46"/>
      <c r="B528" s="46"/>
      <c r="C528" s="46"/>
      <c r="D528" s="46"/>
      <c r="E528" s="46"/>
      <c r="F528" s="46"/>
      <c r="G528" s="46"/>
      <c r="H528" s="46"/>
      <c r="I528" s="46"/>
      <c r="J528" s="46"/>
      <c r="K528" s="46"/>
      <c r="L528" s="46"/>
      <c r="M528" s="46"/>
      <c r="N528" s="46"/>
      <c r="O528" s="46"/>
      <c r="P528" s="46"/>
      <c r="Q528" s="46"/>
    </row>
    <row r="529" spans="1:17" x14ac:dyDescent="0.35">
      <c r="A529" s="46"/>
      <c r="B529" s="46"/>
      <c r="C529" s="46"/>
      <c r="D529" s="46"/>
      <c r="E529" s="46"/>
      <c r="F529" s="46"/>
      <c r="G529" s="46"/>
      <c r="H529" s="46"/>
      <c r="I529" s="46"/>
      <c r="J529" s="46"/>
      <c r="K529" s="46"/>
      <c r="L529" s="46"/>
      <c r="M529" s="46"/>
      <c r="N529" s="46"/>
      <c r="O529" s="46"/>
      <c r="P529" s="46"/>
      <c r="Q529" s="46"/>
    </row>
    <row r="530" spans="1:17" x14ac:dyDescent="0.35">
      <c r="A530" s="46"/>
      <c r="B530" s="46"/>
      <c r="C530" s="46"/>
      <c r="D530" s="46"/>
      <c r="E530" s="46"/>
      <c r="F530" s="46"/>
      <c r="G530" s="46"/>
      <c r="H530" s="46"/>
      <c r="I530" s="46"/>
      <c r="J530" s="46"/>
      <c r="K530" s="46"/>
      <c r="L530" s="46"/>
      <c r="M530" s="46"/>
      <c r="N530" s="46"/>
      <c r="O530" s="46"/>
      <c r="P530" s="46"/>
      <c r="Q530" s="46"/>
    </row>
    <row r="531" spans="1:17" x14ac:dyDescent="0.35">
      <c r="A531" s="46"/>
      <c r="B531" s="46"/>
      <c r="C531" s="46"/>
      <c r="D531" s="46"/>
      <c r="E531" s="46"/>
      <c r="F531" s="46"/>
      <c r="G531" s="46"/>
      <c r="H531" s="46"/>
      <c r="I531" s="46"/>
      <c r="J531" s="46"/>
      <c r="K531" s="46"/>
      <c r="L531" s="46"/>
      <c r="M531" s="46"/>
      <c r="N531" s="46"/>
      <c r="O531" s="46"/>
      <c r="P531" s="46"/>
      <c r="Q531" s="46"/>
    </row>
    <row r="532" spans="1:17" x14ac:dyDescent="0.35">
      <c r="A532" s="46"/>
      <c r="B532" s="46"/>
      <c r="C532" s="46"/>
      <c r="D532" s="46"/>
      <c r="E532" s="46"/>
      <c r="F532" s="46"/>
      <c r="G532" s="46"/>
      <c r="H532" s="46"/>
      <c r="I532" s="46"/>
      <c r="J532" s="46"/>
      <c r="K532" s="46"/>
      <c r="L532" s="46"/>
      <c r="M532" s="46"/>
      <c r="N532" s="46"/>
      <c r="O532" s="46"/>
      <c r="P532" s="46"/>
      <c r="Q532" s="46"/>
    </row>
    <row r="533" spans="1:17" x14ac:dyDescent="0.35">
      <c r="A533" s="46"/>
      <c r="B533" s="46"/>
      <c r="C533" s="46"/>
      <c r="D533" s="46"/>
      <c r="E533" s="46"/>
      <c r="F533" s="46"/>
      <c r="G533" s="46"/>
      <c r="H533" s="46"/>
      <c r="I533" s="46"/>
      <c r="J533" s="46"/>
      <c r="K533" s="46"/>
      <c r="L533" s="46"/>
      <c r="M533" s="46"/>
      <c r="N533" s="46"/>
      <c r="O533" s="46"/>
      <c r="P533" s="46"/>
      <c r="Q533" s="46"/>
    </row>
    <row r="534" spans="1:17" x14ac:dyDescent="0.35">
      <c r="A534" s="46"/>
      <c r="B534" s="46"/>
      <c r="C534" s="46"/>
      <c r="D534" s="46"/>
      <c r="E534" s="46"/>
      <c r="F534" s="46"/>
      <c r="G534" s="46"/>
      <c r="H534" s="46"/>
      <c r="I534" s="46"/>
      <c r="J534" s="46"/>
      <c r="K534" s="46"/>
      <c r="L534" s="46"/>
      <c r="M534" s="46"/>
      <c r="N534" s="46"/>
      <c r="O534" s="46"/>
      <c r="P534" s="46"/>
      <c r="Q534" s="46"/>
    </row>
    <row r="535" spans="1:17" x14ac:dyDescent="0.35">
      <c r="A535" s="46"/>
      <c r="B535" s="46"/>
      <c r="C535" s="46"/>
      <c r="D535" s="46"/>
      <c r="E535" s="46"/>
      <c r="F535" s="46"/>
      <c r="G535" s="46"/>
      <c r="H535" s="46"/>
      <c r="I535" s="46"/>
      <c r="J535" s="46"/>
      <c r="K535" s="46"/>
      <c r="L535" s="46"/>
      <c r="M535" s="46"/>
      <c r="N535" s="46"/>
      <c r="O535" s="46"/>
      <c r="P535" s="46"/>
      <c r="Q535" s="46"/>
    </row>
    <row r="536" spans="1:17" x14ac:dyDescent="0.35">
      <c r="A536" s="46"/>
      <c r="B536" s="46"/>
      <c r="C536" s="46"/>
      <c r="D536" s="46"/>
      <c r="E536" s="46"/>
      <c r="F536" s="46"/>
      <c r="G536" s="46"/>
      <c r="H536" s="46"/>
      <c r="I536" s="46"/>
      <c r="J536" s="46"/>
      <c r="K536" s="46"/>
      <c r="L536" s="46"/>
      <c r="M536" s="46"/>
      <c r="N536" s="46"/>
      <c r="O536" s="46"/>
      <c r="P536" s="46"/>
      <c r="Q536" s="46"/>
    </row>
    <row r="537" spans="1:17" x14ac:dyDescent="0.35">
      <c r="A537" s="46"/>
      <c r="B537" s="46"/>
      <c r="C537" s="46"/>
      <c r="D537" s="46"/>
      <c r="E537" s="46"/>
      <c r="F537" s="46"/>
      <c r="G537" s="46"/>
      <c r="H537" s="46"/>
      <c r="I537" s="46"/>
      <c r="J537" s="46"/>
      <c r="K537" s="46"/>
      <c r="L537" s="46"/>
      <c r="M537" s="46"/>
      <c r="N537" s="46"/>
      <c r="O537" s="46"/>
      <c r="P537" s="46"/>
      <c r="Q537" s="46"/>
    </row>
    <row r="538" spans="1:17" x14ac:dyDescent="0.35">
      <c r="A538" s="46"/>
      <c r="B538" s="46"/>
      <c r="C538" s="46"/>
      <c r="D538" s="46"/>
      <c r="E538" s="46"/>
      <c r="F538" s="46"/>
      <c r="G538" s="46"/>
      <c r="H538" s="46"/>
      <c r="I538" s="46"/>
      <c r="J538" s="46"/>
      <c r="K538" s="46"/>
      <c r="L538" s="46"/>
      <c r="M538" s="46"/>
      <c r="N538" s="46"/>
      <c r="O538" s="46"/>
      <c r="P538" s="46"/>
      <c r="Q538" s="46"/>
    </row>
    <row r="539" spans="1:17" x14ac:dyDescent="0.35">
      <c r="A539" s="46"/>
      <c r="B539" s="46"/>
      <c r="C539" s="46"/>
      <c r="D539" s="46"/>
      <c r="E539" s="46"/>
      <c r="F539" s="46"/>
      <c r="G539" s="46"/>
      <c r="H539" s="46"/>
      <c r="I539" s="46"/>
      <c r="J539" s="46"/>
      <c r="K539" s="46"/>
      <c r="L539" s="46"/>
      <c r="M539" s="46"/>
      <c r="N539" s="46"/>
      <c r="O539" s="46"/>
      <c r="P539" s="46"/>
      <c r="Q539" s="46"/>
    </row>
    <row r="540" spans="1:17" x14ac:dyDescent="0.35">
      <c r="A540" s="46"/>
      <c r="B540" s="46"/>
      <c r="C540" s="46"/>
      <c r="D540" s="46"/>
      <c r="E540" s="46"/>
      <c r="F540" s="46"/>
      <c r="G540" s="46"/>
      <c r="H540" s="46"/>
      <c r="I540" s="46"/>
      <c r="J540" s="46"/>
      <c r="K540" s="46"/>
      <c r="L540" s="46"/>
      <c r="M540" s="46"/>
      <c r="N540" s="46"/>
      <c r="O540" s="46"/>
      <c r="P540" s="46"/>
      <c r="Q540" s="46"/>
    </row>
    <row r="541" spans="1:17" x14ac:dyDescent="0.35">
      <c r="A541" s="46"/>
      <c r="B541" s="46"/>
      <c r="C541" s="46"/>
      <c r="D541" s="46"/>
      <c r="E541" s="46"/>
      <c r="F541" s="46"/>
      <c r="G541" s="46"/>
      <c r="H541" s="46"/>
      <c r="I541" s="46"/>
      <c r="J541" s="46"/>
      <c r="K541" s="46"/>
      <c r="L541" s="46"/>
      <c r="M541" s="46"/>
      <c r="N541" s="46"/>
      <c r="O541" s="46"/>
      <c r="P541" s="46"/>
      <c r="Q541" s="46"/>
    </row>
    <row r="542" spans="1:17" x14ac:dyDescent="0.35">
      <c r="A542" s="46"/>
      <c r="B542" s="46"/>
      <c r="C542" s="46"/>
      <c r="D542" s="46"/>
      <c r="E542" s="46"/>
      <c r="F542" s="46"/>
      <c r="G542" s="46"/>
      <c r="H542" s="46"/>
      <c r="I542" s="46"/>
      <c r="J542" s="46"/>
      <c r="K542" s="46"/>
      <c r="L542" s="46"/>
      <c r="M542" s="46"/>
      <c r="N542" s="46"/>
      <c r="O542" s="46"/>
      <c r="P542" s="46"/>
      <c r="Q542" s="46"/>
    </row>
    <row r="543" spans="1:17" x14ac:dyDescent="0.35">
      <c r="A543" s="46"/>
      <c r="B543" s="46"/>
      <c r="C543" s="46"/>
      <c r="D543" s="46"/>
      <c r="E543" s="46"/>
      <c r="F543" s="46"/>
      <c r="G543" s="46"/>
      <c r="H543" s="46"/>
      <c r="I543" s="46"/>
      <c r="J543" s="46"/>
      <c r="K543" s="46"/>
      <c r="L543" s="46"/>
      <c r="M543" s="46"/>
      <c r="N543" s="46"/>
      <c r="O543" s="46"/>
      <c r="P543" s="46"/>
      <c r="Q543" s="46"/>
    </row>
    <row r="544" spans="1:17" x14ac:dyDescent="0.35">
      <c r="A544" s="46"/>
      <c r="B544" s="46"/>
      <c r="C544" s="46"/>
      <c r="D544" s="46"/>
      <c r="E544" s="46"/>
      <c r="F544" s="46"/>
      <c r="G544" s="46"/>
      <c r="H544" s="46"/>
      <c r="I544" s="46"/>
      <c r="J544" s="46"/>
      <c r="K544" s="46"/>
      <c r="L544" s="46"/>
      <c r="M544" s="46"/>
      <c r="N544" s="46"/>
      <c r="O544" s="46"/>
      <c r="P544" s="46"/>
      <c r="Q544" s="46"/>
    </row>
    <row r="545" spans="1:17" x14ac:dyDescent="0.35">
      <c r="A545" s="46"/>
      <c r="B545" s="46"/>
      <c r="C545" s="46"/>
      <c r="D545" s="46"/>
      <c r="E545" s="46"/>
      <c r="F545" s="46"/>
      <c r="G545" s="46"/>
      <c r="H545" s="46"/>
      <c r="I545" s="46"/>
      <c r="J545" s="46"/>
      <c r="K545" s="46"/>
      <c r="L545" s="46"/>
      <c r="M545" s="46"/>
      <c r="N545" s="46"/>
      <c r="O545" s="46"/>
      <c r="P545" s="46"/>
      <c r="Q545" s="46"/>
    </row>
    <row r="546" spans="1:17" x14ac:dyDescent="0.35">
      <c r="A546" s="46"/>
      <c r="B546" s="46"/>
      <c r="C546" s="46"/>
      <c r="D546" s="46"/>
      <c r="E546" s="46"/>
      <c r="F546" s="46"/>
      <c r="G546" s="46"/>
      <c r="H546" s="46"/>
      <c r="I546" s="46"/>
      <c r="J546" s="46"/>
      <c r="K546" s="46"/>
      <c r="L546" s="46"/>
      <c r="M546" s="46"/>
      <c r="N546" s="46"/>
      <c r="O546" s="46"/>
      <c r="P546" s="46"/>
      <c r="Q546" s="46"/>
    </row>
    <row r="547" spans="1:17" x14ac:dyDescent="0.35">
      <c r="A547" s="46"/>
      <c r="B547" s="46"/>
      <c r="C547" s="46"/>
      <c r="D547" s="46"/>
      <c r="E547" s="46"/>
      <c r="F547" s="46"/>
      <c r="G547" s="46"/>
      <c r="H547" s="46"/>
      <c r="I547" s="46"/>
      <c r="J547" s="46"/>
      <c r="K547" s="46"/>
      <c r="L547" s="46"/>
      <c r="M547" s="46"/>
      <c r="N547" s="46"/>
      <c r="O547" s="46"/>
      <c r="P547" s="46"/>
      <c r="Q547" s="46"/>
    </row>
    <row r="548" spans="1:17" x14ac:dyDescent="0.35">
      <c r="A548" s="46"/>
      <c r="B548" s="46"/>
      <c r="C548" s="46"/>
      <c r="D548" s="46"/>
      <c r="E548" s="46"/>
      <c r="F548" s="46"/>
      <c r="G548" s="46"/>
      <c r="H548" s="46"/>
      <c r="I548" s="46"/>
      <c r="J548" s="46"/>
      <c r="K548" s="46"/>
      <c r="L548" s="46"/>
      <c r="M548" s="46"/>
      <c r="N548" s="46"/>
      <c r="O548" s="46"/>
      <c r="P548" s="46"/>
      <c r="Q548" s="46"/>
    </row>
    <row r="549" spans="1:17" x14ac:dyDescent="0.35">
      <c r="A549" s="46"/>
      <c r="B549" s="46"/>
      <c r="C549" s="46"/>
      <c r="D549" s="46"/>
      <c r="E549" s="46"/>
      <c r="F549" s="46"/>
      <c r="G549" s="46"/>
      <c r="H549" s="46"/>
      <c r="I549" s="46"/>
      <c r="J549" s="46"/>
      <c r="K549" s="46"/>
      <c r="L549" s="46"/>
      <c r="M549" s="46"/>
      <c r="N549" s="46"/>
      <c r="O549" s="46"/>
      <c r="P549" s="46"/>
      <c r="Q549" s="46"/>
    </row>
    <row r="550" spans="1:17" x14ac:dyDescent="0.35">
      <c r="A550" s="46"/>
      <c r="B550" s="46"/>
      <c r="C550" s="46"/>
      <c r="D550" s="46"/>
      <c r="E550" s="46"/>
      <c r="F550" s="46"/>
      <c r="G550" s="46"/>
      <c r="H550" s="46"/>
      <c r="I550" s="46"/>
      <c r="J550" s="46"/>
      <c r="K550" s="46"/>
      <c r="L550" s="46"/>
      <c r="M550" s="46"/>
      <c r="N550" s="46"/>
      <c r="O550" s="46"/>
      <c r="P550" s="46"/>
      <c r="Q550" s="46"/>
    </row>
    <row r="551" spans="1:17" x14ac:dyDescent="0.35">
      <c r="A551" s="46"/>
      <c r="B551" s="46"/>
      <c r="C551" s="46"/>
      <c r="D551" s="46"/>
      <c r="E551" s="46"/>
      <c r="F551" s="46"/>
      <c r="G551" s="46"/>
      <c r="H551" s="46"/>
      <c r="I551" s="46"/>
      <c r="J551" s="46"/>
      <c r="K551" s="46"/>
      <c r="L551" s="46"/>
      <c r="M551" s="46"/>
      <c r="N551" s="46"/>
      <c r="O551" s="46"/>
      <c r="P551" s="46"/>
      <c r="Q551" s="46"/>
    </row>
    <row r="552" spans="1:17" x14ac:dyDescent="0.35">
      <c r="A552" s="46"/>
      <c r="B552" s="46"/>
      <c r="C552" s="46"/>
      <c r="D552" s="46"/>
      <c r="E552" s="46"/>
      <c r="F552" s="46"/>
      <c r="G552" s="46"/>
      <c r="H552" s="46"/>
      <c r="I552" s="46"/>
      <c r="J552" s="46"/>
      <c r="K552" s="46"/>
      <c r="L552" s="46"/>
      <c r="M552" s="46"/>
      <c r="N552" s="46"/>
      <c r="O552" s="46"/>
      <c r="P552" s="46"/>
      <c r="Q552" s="46"/>
    </row>
    <row r="553" spans="1:17" x14ac:dyDescent="0.35">
      <c r="A553" s="46"/>
      <c r="B553" s="46"/>
      <c r="C553" s="46"/>
      <c r="D553" s="46"/>
      <c r="E553" s="46"/>
      <c r="F553" s="46"/>
      <c r="G553" s="46"/>
      <c r="H553" s="46"/>
      <c r="I553" s="46"/>
      <c r="J553" s="46"/>
      <c r="K553" s="46"/>
      <c r="L553" s="46"/>
      <c r="M553" s="46"/>
      <c r="N553" s="46"/>
      <c r="O553" s="46"/>
      <c r="P553" s="46"/>
      <c r="Q553" s="46"/>
    </row>
    <row r="554" spans="1:17" x14ac:dyDescent="0.35">
      <c r="A554" s="46"/>
      <c r="B554" s="46"/>
      <c r="C554" s="46"/>
      <c r="D554" s="46"/>
      <c r="E554" s="46"/>
      <c r="F554" s="46"/>
      <c r="G554" s="46"/>
      <c r="H554" s="46"/>
      <c r="I554" s="46"/>
      <c r="J554" s="46"/>
      <c r="K554" s="46"/>
      <c r="L554" s="46"/>
      <c r="M554" s="46"/>
      <c r="N554" s="46"/>
      <c r="O554" s="46"/>
      <c r="P554" s="46"/>
      <c r="Q554" s="46"/>
    </row>
    <row r="555" spans="1:17" x14ac:dyDescent="0.35">
      <c r="A555" s="46"/>
      <c r="B555" s="46"/>
      <c r="C555" s="46"/>
      <c r="D555" s="46"/>
      <c r="E555" s="46"/>
      <c r="F555" s="46"/>
      <c r="G555" s="46"/>
      <c r="H555" s="46"/>
      <c r="I555" s="46"/>
      <c r="J555" s="46"/>
      <c r="K555" s="46"/>
      <c r="L555" s="46"/>
      <c r="M555" s="46"/>
      <c r="N555" s="46"/>
      <c r="O555" s="46"/>
      <c r="P555" s="46"/>
      <c r="Q555" s="46"/>
    </row>
    <row r="556" spans="1:17" x14ac:dyDescent="0.35">
      <c r="A556" s="46"/>
      <c r="B556" s="46"/>
      <c r="C556" s="46"/>
      <c r="D556" s="46"/>
      <c r="E556" s="46"/>
      <c r="F556" s="46"/>
      <c r="G556" s="46"/>
      <c r="H556" s="46"/>
      <c r="I556" s="46"/>
      <c r="J556" s="46"/>
      <c r="K556" s="46"/>
      <c r="L556" s="46"/>
      <c r="M556" s="46"/>
      <c r="N556" s="46"/>
      <c r="O556" s="46"/>
      <c r="P556" s="46"/>
      <c r="Q556" s="46"/>
    </row>
    <row r="557" spans="1:17" x14ac:dyDescent="0.35">
      <c r="A557" s="46"/>
      <c r="B557" s="46"/>
      <c r="C557" s="46"/>
      <c r="D557" s="46"/>
      <c r="E557" s="46"/>
      <c r="F557" s="46"/>
      <c r="G557" s="46"/>
      <c r="H557" s="46"/>
      <c r="I557" s="46"/>
      <c r="J557" s="46"/>
      <c r="K557" s="46"/>
      <c r="L557" s="46"/>
      <c r="M557" s="46"/>
      <c r="N557" s="46"/>
      <c r="O557" s="46"/>
      <c r="P557" s="46"/>
      <c r="Q557" s="46"/>
    </row>
    <row r="558" spans="1:17" x14ac:dyDescent="0.35">
      <c r="A558" s="46"/>
      <c r="B558" s="46"/>
      <c r="C558" s="46"/>
      <c r="D558" s="46"/>
      <c r="E558" s="46"/>
      <c r="F558" s="46"/>
      <c r="G558" s="46"/>
      <c r="H558" s="46"/>
      <c r="I558" s="46"/>
      <c r="J558" s="46"/>
      <c r="K558" s="46"/>
      <c r="L558" s="46"/>
      <c r="M558" s="46"/>
      <c r="N558" s="46"/>
      <c r="O558" s="46"/>
      <c r="P558" s="46"/>
      <c r="Q558" s="46"/>
    </row>
    <row r="559" spans="1:17" x14ac:dyDescent="0.35">
      <c r="A559" s="46"/>
      <c r="B559" s="46"/>
      <c r="C559" s="46"/>
      <c r="D559" s="46"/>
      <c r="E559" s="46"/>
      <c r="F559" s="46"/>
      <c r="G559" s="46"/>
      <c r="H559" s="46"/>
      <c r="I559" s="46"/>
      <c r="J559" s="46"/>
      <c r="K559" s="46"/>
      <c r="L559" s="46"/>
      <c r="M559" s="46"/>
      <c r="N559" s="46"/>
      <c r="O559" s="46"/>
      <c r="P559" s="46"/>
      <c r="Q559" s="46"/>
    </row>
    <row r="560" spans="1:17" x14ac:dyDescent="0.35">
      <c r="A560" s="46"/>
      <c r="B560" s="46"/>
      <c r="C560" s="46"/>
      <c r="D560" s="46"/>
      <c r="E560" s="46"/>
      <c r="F560" s="46"/>
      <c r="G560" s="46"/>
      <c r="H560" s="46"/>
      <c r="I560" s="46"/>
      <c r="J560" s="46"/>
      <c r="K560" s="46"/>
      <c r="L560" s="46"/>
      <c r="M560" s="46"/>
      <c r="N560" s="46"/>
      <c r="O560" s="46"/>
      <c r="P560" s="46"/>
      <c r="Q560" s="46"/>
    </row>
    <row r="561" spans="1:17" x14ac:dyDescent="0.35">
      <c r="A561" s="46"/>
      <c r="B561" s="46"/>
      <c r="C561" s="46"/>
      <c r="D561" s="46"/>
      <c r="E561" s="46"/>
      <c r="F561" s="46"/>
      <c r="G561" s="46"/>
      <c r="H561" s="46"/>
      <c r="I561" s="46"/>
      <c r="J561" s="46"/>
      <c r="K561" s="46"/>
      <c r="L561" s="46"/>
      <c r="M561" s="46"/>
      <c r="N561" s="46"/>
      <c r="O561" s="46"/>
      <c r="P561" s="46"/>
      <c r="Q561" s="46"/>
    </row>
    <row r="562" spans="1:17" x14ac:dyDescent="0.35">
      <c r="A562" s="46"/>
      <c r="B562" s="46"/>
      <c r="C562" s="46"/>
      <c r="D562" s="46"/>
      <c r="E562" s="46"/>
      <c r="F562" s="46"/>
      <c r="G562" s="46"/>
      <c r="H562" s="46"/>
      <c r="I562" s="46"/>
      <c r="J562" s="46"/>
      <c r="K562" s="46"/>
      <c r="L562" s="46"/>
      <c r="M562" s="46"/>
      <c r="N562" s="46"/>
      <c r="O562" s="46"/>
      <c r="P562" s="46"/>
      <c r="Q562" s="46"/>
    </row>
    <row r="563" spans="1:17" x14ac:dyDescent="0.35">
      <c r="A563" s="46"/>
      <c r="B563" s="46"/>
      <c r="C563" s="46"/>
      <c r="D563" s="46"/>
      <c r="E563" s="46"/>
      <c r="F563" s="46"/>
      <c r="G563" s="46"/>
      <c r="H563" s="46"/>
      <c r="I563" s="46"/>
      <c r="J563" s="46"/>
      <c r="K563" s="46"/>
      <c r="L563" s="46"/>
      <c r="M563" s="46"/>
      <c r="N563" s="46"/>
      <c r="O563" s="46"/>
      <c r="P563" s="46"/>
      <c r="Q563" s="46"/>
    </row>
    <row r="564" spans="1:17" x14ac:dyDescent="0.35">
      <c r="A564" s="46"/>
      <c r="B564" s="46"/>
      <c r="C564" s="46"/>
      <c r="D564" s="46"/>
      <c r="E564" s="46"/>
      <c r="F564" s="46"/>
      <c r="G564" s="46"/>
      <c r="H564" s="46"/>
      <c r="I564" s="46"/>
      <c r="J564" s="46"/>
      <c r="K564" s="46"/>
      <c r="L564" s="46"/>
      <c r="M564" s="46"/>
      <c r="N564" s="46"/>
      <c r="O564" s="46"/>
      <c r="P564" s="46"/>
      <c r="Q564" s="46"/>
    </row>
    <row r="565" spans="1:17" x14ac:dyDescent="0.35">
      <c r="A565" s="46"/>
      <c r="B565" s="46"/>
      <c r="C565" s="46"/>
      <c r="D565" s="46"/>
      <c r="E565" s="46"/>
      <c r="F565" s="46"/>
      <c r="G565" s="46"/>
      <c r="H565" s="46"/>
      <c r="I565" s="46"/>
      <c r="J565" s="46"/>
      <c r="K565" s="46"/>
      <c r="L565" s="46"/>
      <c r="M565" s="46"/>
      <c r="N565" s="46"/>
      <c r="O565" s="46"/>
      <c r="P565" s="46"/>
      <c r="Q565" s="46"/>
    </row>
    <row r="566" spans="1:17" x14ac:dyDescent="0.35">
      <c r="A566" s="46"/>
      <c r="B566" s="46"/>
      <c r="C566" s="46"/>
      <c r="D566" s="46"/>
      <c r="E566" s="46"/>
      <c r="F566" s="46"/>
      <c r="G566" s="46"/>
      <c r="H566" s="46"/>
      <c r="I566" s="46"/>
      <c r="J566" s="46"/>
      <c r="K566" s="46"/>
      <c r="L566" s="46"/>
      <c r="M566" s="46"/>
      <c r="N566" s="46"/>
      <c r="O566" s="46"/>
      <c r="P566" s="46"/>
      <c r="Q566" s="46"/>
    </row>
    <row r="567" spans="1:17" x14ac:dyDescent="0.35">
      <c r="A567" s="46"/>
      <c r="B567" s="46"/>
      <c r="C567" s="46"/>
      <c r="D567" s="46"/>
      <c r="E567" s="46"/>
      <c r="F567" s="46"/>
      <c r="G567" s="46"/>
      <c r="H567" s="46"/>
      <c r="I567" s="46"/>
      <c r="J567" s="46"/>
      <c r="K567" s="46"/>
      <c r="L567" s="46"/>
      <c r="M567" s="46"/>
      <c r="N567" s="46"/>
      <c r="O567" s="46"/>
      <c r="P567" s="46"/>
      <c r="Q567" s="46"/>
    </row>
    <row r="568" spans="1:17" x14ac:dyDescent="0.35">
      <c r="A568" s="46"/>
      <c r="B568" s="46"/>
      <c r="C568" s="46"/>
      <c r="D568" s="46"/>
      <c r="E568" s="46"/>
      <c r="F568" s="46"/>
      <c r="G568" s="46"/>
      <c r="H568" s="46"/>
      <c r="I568" s="46"/>
      <c r="J568" s="46"/>
      <c r="K568" s="46"/>
      <c r="L568" s="46"/>
      <c r="M568" s="46"/>
      <c r="N568" s="46"/>
      <c r="O568" s="46"/>
      <c r="P568" s="46"/>
      <c r="Q568" s="46"/>
    </row>
    <row r="569" spans="1:17" x14ac:dyDescent="0.35">
      <c r="A569" s="46"/>
      <c r="B569" s="46"/>
      <c r="C569" s="46"/>
      <c r="D569" s="46"/>
      <c r="E569" s="46"/>
      <c r="F569" s="46"/>
      <c r="G569" s="46"/>
      <c r="H569" s="46"/>
      <c r="I569" s="46"/>
      <c r="J569" s="46"/>
      <c r="K569" s="46"/>
      <c r="L569" s="46"/>
      <c r="M569" s="46"/>
      <c r="N569" s="46"/>
      <c r="O569" s="46"/>
      <c r="P569" s="46"/>
      <c r="Q569" s="46"/>
    </row>
    <row r="570" spans="1:17" x14ac:dyDescent="0.35">
      <c r="A570" s="46"/>
      <c r="B570" s="46"/>
      <c r="C570" s="46"/>
      <c r="D570" s="46"/>
      <c r="E570" s="46"/>
      <c r="F570" s="46"/>
      <c r="G570" s="46"/>
      <c r="H570" s="46"/>
      <c r="I570" s="46"/>
      <c r="J570" s="46"/>
      <c r="K570" s="46"/>
      <c r="L570" s="46"/>
      <c r="M570" s="46"/>
      <c r="N570" s="46"/>
      <c r="O570" s="46"/>
      <c r="P570" s="46"/>
      <c r="Q570" s="46"/>
    </row>
    <row r="571" spans="1:17" x14ac:dyDescent="0.35">
      <c r="A571" s="46"/>
      <c r="B571" s="46"/>
      <c r="C571" s="46"/>
      <c r="D571" s="46"/>
      <c r="E571" s="46"/>
      <c r="F571" s="46"/>
      <c r="G571" s="46"/>
      <c r="H571" s="46"/>
      <c r="I571" s="46"/>
      <c r="J571" s="46"/>
      <c r="K571" s="46"/>
      <c r="L571" s="46"/>
      <c r="M571" s="46"/>
      <c r="N571" s="46"/>
      <c r="O571" s="46"/>
      <c r="P571" s="46"/>
      <c r="Q571" s="46"/>
    </row>
    <row r="572" spans="1:17" x14ac:dyDescent="0.35">
      <c r="A572" s="46"/>
      <c r="B572" s="46"/>
      <c r="C572" s="46"/>
      <c r="D572" s="46"/>
      <c r="E572" s="46"/>
      <c r="F572" s="46"/>
      <c r="G572" s="46"/>
      <c r="H572" s="46"/>
      <c r="I572" s="46"/>
      <c r="J572" s="46"/>
      <c r="K572" s="46"/>
      <c r="L572" s="46"/>
      <c r="M572" s="46"/>
      <c r="N572" s="46"/>
      <c r="O572" s="46"/>
      <c r="P572" s="46"/>
      <c r="Q572" s="46"/>
    </row>
    <row r="573" spans="1:17" x14ac:dyDescent="0.35">
      <c r="A573" s="46"/>
      <c r="B573" s="46"/>
      <c r="C573" s="46"/>
      <c r="D573" s="46"/>
      <c r="E573" s="46"/>
      <c r="F573" s="46"/>
      <c r="G573" s="46"/>
      <c r="H573" s="46"/>
      <c r="I573" s="46"/>
      <c r="J573" s="46"/>
      <c r="K573" s="46"/>
      <c r="L573" s="46"/>
      <c r="M573" s="46"/>
      <c r="N573" s="46"/>
      <c r="O573" s="46"/>
      <c r="P573" s="46"/>
      <c r="Q573" s="46"/>
    </row>
    <row r="574" spans="1:17" x14ac:dyDescent="0.35">
      <c r="A574" s="46"/>
      <c r="B574" s="46"/>
      <c r="C574" s="46"/>
      <c r="D574" s="46"/>
      <c r="E574" s="46"/>
      <c r="F574" s="46"/>
      <c r="G574" s="46"/>
      <c r="H574" s="46"/>
      <c r="I574" s="46"/>
      <c r="J574" s="46"/>
      <c r="K574" s="46"/>
      <c r="L574" s="46"/>
      <c r="M574" s="46"/>
      <c r="N574" s="46"/>
      <c r="O574" s="46"/>
      <c r="P574" s="46"/>
      <c r="Q574" s="46"/>
    </row>
    <row r="575" spans="1:17" x14ac:dyDescent="0.35">
      <c r="A575" s="46"/>
      <c r="B575" s="46"/>
      <c r="C575" s="46"/>
      <c r="D575" s="46"/>
      <c r="E575" s="46"/>
      <c r="F575" s="46"/>
      <c r="G575" s="46"/>
      <c r="H575" s="46"/>
      <c r="I575" s="46"/>
      <c r="J575" s="46"/>
      <c r="K575" s="46"/>
      <c r="L575" s="46"/>
      <c r="M575" s="46"/>
      <c r="N575" s="46"/>
      <c r="O575" s="46"/>
      <c r="P575" s="46"/>
      <c r="Q575" s="46"/>
    </row>
    <row r="576" spans="1:17" x14ac:dyDescent="0.35">
      <c r="A576" s="46"/>
      <c r="B576" s="46"/>
      <c r="C576" s="46"/>
      <c r="D576" s="46"/>
      <c r="E576" s="46"/>
      <c r="F576" s="46"/>
      <c r="G576" s="46"/>
      <c r="H576" s="46"/>
      <c r="I576" s="46"/>
      <c r="J576" s="46"/>
      <c r="K576" s="46"/>
      <c r="L576" s="46"/>
      <c r="M576" s="46"/>
      <c r="N576" s="46"/>
      <c r="O576" s="46"/>
      <c r="P576" s="46"/>
      <c r="Q576" s="46"/>
    </row>
    <row r="577" spans="1:17" x14ac:dyDescent="0.35">
      <c r="A577" s="46"/>
      <c r="B577" s="46"/>
      <c r="C577" s="46"/>
      <c r="D577" s="46"/>
      <c r="E577" s="46"/>
      <c r="F577" s="46"/>
      <c r="G577" s="46"/>
      <c r="H577" s="46"/>
      <c r="I577" s="46"/>
      <c r="J577" s="46"/>
      <c r="K577" s="46"/>
      <c r="L577" s="46"/>
      <c r="M577" s="46"/>
      <c r="N577" s="46"/>
      <c r="O577" s="46"/>
      <c r="P577" s="46"/>
      <c r="Q577" s="46"/>
    </row>
    <row r="578" spans="1:17" x14ac:dyDescent="0.35">
      <c r="A578" s="46"/>
      <c r="B578" s="46"/>
      <c r="C578" s="46"/>
      <c r="D578" s="46"/>
      <c r="E578" s="46"/>
      <c r="F578" s="46"/>
      <c r="G578" s="46"/>
      <c r="H578" s="46"/>
      <c r="I578" s="46"/>
      <c r="J578" s="46"/>
      <c r="K578" s="46"/>
      <c r="L578" s="46"/>
      <c r="M578" s="46"/>
      <c r="N578" s="46"/>
      <c r="O578" s="46"/>
      <c r="P578" s="46"/>
      <c r="Q578" s="46"/>
    </row>
    <row r="579" spans="1:17" x14ac:dyDescent="0.35">
      <c r="A579" s="46"/>
      <c r="B579" s="46"/>
      <c r="C579" s="46"/>
      <c r="D579" s="46"/>
      <c r="E579" s="46"/>
      <c r="F579" s="46"/>
      <c r="G579" s="46"/>
      <c r="H579" s="46"/>
      <c r="I579" s="46"/>
      <c r="J579" s="46"/>
      <c r="K579" s="46"/>
      <c r="L579" s="46"/>
      <c r="M579" s="46"/>
      <c r="N579" s="46"/>
      <c r="O579" s="46"/>
      <c r="P579" s="46"/>
      <c r="Q579" s="46"/>
    </row>
    <row r="580" spans="1:17" x14ac:dyDescent="0.35">
      <c r="A580" s="46"/>
      <c r="B580" s="46"/>
      <c r="C580" s="46"/>
      <c r="D580" s="46"/>
      <c r="E580" s="46"/>
      <c r="F580" s="46"/>
      <c r="G580" s="46"/>
      <c r="H580" s="46"/>
      <c r="I580" s="46"/>
      <c r="J580" s="46"/>
      <c r="K580" s="46"/>
      <c r="L580" s="46"/>
      <c r="M580" s="46"/>
      <c r="N580" s="46"/>
      <c r="O580" s="46"/>
      <c r="P580" s="46"/>
      <c r="Q580" s="46"/>
    </row>
    <row r="581" spans="1:17" x14ac:dyDescent="0.35">
      <c r="A581" s="46"/>
      <c r="B581" s="46"/>
      <c r="C581" s="46"/>
      <c r="D581" s="46"/>
      <c r="E581" s="46"/>
      <c r="F581" s="46"/>
      <c r="G581" s="46"/>
      <c r="H581" s="46"/>
      <c r="I581" s="46"/>
      <c r="J581" s="46"/>
      <c r="K581" s="46"/>
      <c r="L581" s="46"/>
      <c r="M581" s="46"/>
      <c r="N581" s="46"/>
      <c r="O581" s="46"/>
      <c r="P581" s="46"/>
      <c r="Q581" s="46"/>
    </row>
    <row r="582" spans="1:17" x14ac:dyDescent="0.35">
      <c r="A582" s="46"/>
      <c r="B582" s="46"/>
      <c r="C582" s="46"/>
      <c r="D582" s="46"/>
      <c r="E582" s="46"/>
      <c r="F582" s="46"/>
      <c r="G582" s="46"/>
      <c r="H582" s="46"/>
      <c r="I582" s="46"/>
      <c r="J582" s="46"/>
      <c r="K582" s="46"/>
      <c r="L582" s="46"/>
      <c r="M582" s="46"/>
      <c r="N582" s="46"/>
      <c r="O582" s="46"/>
      <c r="P582" s="46"/>
      <c r="Q582" s="46"/>
    </row>
    <row r="583" spans="1:17" x14ac:dyDescent="0.35">
      <c r="A583" s="46"/>
      <c r="B583" s="46"/>
      <c r="C583" s="46"/>
      <c r="D583" s="46"/>
      <c r="E583" s="46"/>
      <c r="F583" s="46"/>
      <c r="G583" s="46"/>
      <c r="H583" s="46"/>
      <c r="I583" s="46"/>
      <c r="J583" s="46"/>
      <c r="K583" s="46"/>
      <c r="L583" s="46"/>
      <c r="M583" s="46"/>
      <c r="N583" s="46"/>
      <c r="O583" s="46"/>
      <c r="P583" s="46"/>
      <c r="Q583" s="46"/>
    </row>
    <row r="584" spans="1:17" x14ac:dyDescent="0.35">
      <c r="A584" s="46"/>
      <c r="B584" s="46"/>
      <c r="C584" s="46"/>
      <c r="D584" s="46"/>
      <c r="E584" s="46"/>
      <c r="F584" s="46"/>
      <c r="G584" s="46"/>
      <c r="H584" s="46"/>
      <c r="I584" s="46"/>
      <c r="J584" s="46"/>
      <c r="K584" s="46"/>
      <c r="L584" s="46"/>
      <c r="M584" s="46"/>
      <c r="N584" s="46"/>
      <c r="O584" s="46"/>
      <c r="P584" s="46"/>
      <c r="Q584" s="46"/>
    </row>
    <row r="585" spans="1:17" x14ac:dyDescent="0.35">
      <c r="A585" s="46"/>
      <c r="B585" s="46"/>
      <c r="C585" s="46"/>
      <c r="D585" s="46"/>
      <c r="E585" s="46"/>
      <c r="F585" s="46"/>
      <c r="G585" s="46"/>
      <c r="H585" s="46"/>
      <c r="I585" s="46"/>
      <c r="J585" s="46"/>
      <c r="K585" s="46"/>
      <c r="L585" s="46"/>
      <c r="M585" s="46"/>
      <c r="N585" s="46"/>
      <c r="O585" s="46"/>
      <c r="P585" s="46"/>
      <c r="Q585" s="46"/>
    </row>
    <row r="586" spans="1:17" x14ac:dyDescent="0.35">
      <c r="A586" s="46"/>
      <c r="B586" s="46"/>
      <c r="C586" s="46"/>
      <c r="D586" s="46"/>
      <c r="E586" s="46"/>
      <c r="F586" s="46"/>
      <c r="G586" s="46"/>
      <c r="H586" s="46"/>
      <c r="I586" s="46"/>
      <c r="J586" s="46"/>
      <c r="K586" s="46"/>
      <c r="L586" s="46"/>
      <c r="M586" s="46"/>
      <c r="N586" s="46"/>
      <c r="O586" s="46"/>
      <c r="P586" s="46"/>
      <c r="Q586" s="46"/>
    </row>
    <row r="587" spans="1:17" x14ac:dyDescent="0.35">
      <c r="A587" s="46"/>
      <c r="B587" s="46"/>
      <c r="C587" s="46"/>
      <c r="D587" s="46"/>
      <c r="E587" s="46"/>
      <c r="F587" s="46"/>
      <c r="G587" s="46"/>
      <c r="H587" s="46"/>
      <c r="I587" s="46"/>
      <c r="J587" s="46"/>
      <c r="K587" s="46"/>
      <c r="L587" s="46"/>
      <c r="M587" s="46"/>
      <c r="N587" s="46"/>
      <c r="O587" s="46"/>
      <c r="P587" s="46"/>
      <c r="Q587" s="46"/>
    </row>
    <row r="588" spans="1:17" x14ac:dyDescent="0.35">
      <c r="A588" s="46"/>
      <c r="B588" s="46"/>
      <c r="C588" s="46"/>
      <c r="D588" s="46"/>
      <c r="E588" s="46"/>
      <c r="F588" s="46"/>
      <c r="G588" s="46"/>
      <c r="H588" s="46"/>
      <c r="I588" s="46"/>
      <c r="J588" s="46"/>
      <c r="K588" s="46"/>
      <c r="L588" s="46"/>
      <c r="M588" s="46"/>
      <c r="N588" s="46"/>
      <c r="O588" s="46"/>
      <c r="P588" s="46"/>
      <c r="Q588" s="46"/>
    </row>
    <row r="589" spans="1:17" x14ac:dyDescent="0.35">
      <c r="A589" s="46"/>
      <c r="B589" s="46"/>
      <c r="C589" s="46"/>
      <c r="D589" s="46"/>
      <c r="E589" s="46"/>
      <c r="F589" s="46"/>
      <c r="G589" s="46"/>
      <c r="H589" s="46"/>
      <c r="I589" s="46"/>
      <c r="J589" s="46"/>
      <c r="K589" s="46"/>
      <c r="L589" s="46"/>
      <c r="M589" s="46"/>
      <c r="N589" s="46"/>
      <c r="O589" s="46"/>
      <c r="P589" s="46"/>
      <c r="Q589" s="46"/>
    </row>
    <row r="590" spans="1:17" x14ac:dyDescent="0.35">
      <c r="A590" s="46"/>
      <c r="B590" s="46"/>
      <c r="C590" s="46"/>
      <c r="D590" s="46"/>
      <c r="E590" s="46"/>
      <c r="F590" s="46"/>
      <c r="G590" s="46"/>
      <c r="H590" s="46"/>
      <c r="I590" s="46"/>
      <c r="J590" s="46"/>
      <c r="K590" s="46"/>
      <c r="L590" s="46"/>
      <c r="M590" s="46"/>
      <c r="N590" s="46"/>
      <c r="O590" s="46"/>
      <c r="P590" s="46"/>
      <c r="Q590" s="46"/>
    </row>
    <row r="591" spans="1:17" x14ac:dyDescent="0.35">
      <c r="A591" s="46"/>
      <c r="B591" s="46"/>
      <c r="C591" s="46"/>
      <c r="D591" s="46"/>
      <c r="E591" s="46"/>
      <c r="F591" s="46"/>
      <c r="G591" s="46"/>
      <c r="H591" s="46"/>
      <c r="I591" s="46"/>
      <c r="J591" s="46"/>
      <c r="K591" s="46"/>
      <c r="L591" s="46"/>
      <c r="M591" s="46"/>
      <c r="N591" s="46"/>
      <c r="O591" s="46"/>
      <c r="P591" s="46"/>
      <c r="Q591" s="46"/>
    </row>
    <row r="592" spans="1:17" x14ac:dyDescent="0.35">
      <c r="A592" s="46"/>
      <c r="B592" s="46"/>
      <c r="C592" s="46"/>
      <c r="D592" s="46"/>
      <c r="E592" s="46"/>
      <c r="F592" s="46"/>
      <c r="G592" s="46"/>
      <c r="H592" s="46"/>
      <c r="I592" s="46"/>
      <c r="J592" s="46"/>
      <c r="K592" s="46"/>
      <c r="L592" s="46"/>
      <c r="M592" s="46"/>
      <c r="N592" s="46"/>
      <c r="O592" s="46"/>
      <c r="P592" s="46"/>
      <c r="Q592" s="46"/>
    </row>
    <row r="593" spans="1:17" x14ac:dyDescent="0.35">
      <c r="A593" s="46"/>
      <c r="B593" s="46"/>
      <c r="C593" s="46"/>
      <c r="D593" s="46"/>
      <c r="E593" s="46"/>
      <c r="F593" s="46"/>
      <c r="G593" s="46"/>
      <c r="H593" s="46"/>
      <c r="I593" s="46"/>
      <c r="J593" s="46"/>
      <c r="K593" s="46"/>
      <c r="L593" s="46"/>
      <c r="M593" s="46"/>
      <c r="N593" s="46"/>
      <c r="O593" s="46"/>
      <c r="P593" s="46"/>
      <c r="Q593" s="46"/>
    </row>
    <row r="594" spans="1:17" x14ac:dyDescent="0.35">
      <c r="A594" s="46"/>
      <c r="B594" s="46"/>
      <c r="C594" s="46"/>
      <c r="D594" s="46"/>
      <c r="E594" s="46"/>
      <c r="F594" s="46"/>
      <c r="G594" s="46"/>
      <c r="H594" s="46"/>
      <c r="I594" s="46"/>
      <c r="J594" s="46"/>
      <c r="K594" s="46"/>
      <c r="L594" s="46"/>
      <c r="M594" s="46"/>
      <c r="N594" s="46"/>
      <c r="O594" s="46"/>
      <c r="P594" s="46"/>
      <c r="Q594" s="46"/>
    </row>
    <row r="595" spans="1:17" x14ac:dyDescent="0.35">
      <c r="A595" s="46"/>
      <c r="B595" s="46"/>
      <c r="C595" s="46"/>
      <c r="D595" s="46"/>
      <c r="E595" s="46"/>
      <c r="F595" s="46"/>
      <c r="G595" s="46"/>
      <c r="H595" s="46"/>
      <c r="I595" s="46"/>
      <c r="J595" s="46"/>
      <c r="K595" s="46"/>
      <c r="L595" s="46"/>
      <c r="M595" s="46"/>
      <c r="N595" s="46"/>
      <c r="O595" s="46"/>
      <c r="P595" s="46"/>
      <c r="Q595" s="46"/>
    </row>
    <row r="596" spans="1:17" x14ac:dyDescent="0.35">
      <c r="A596" s="46"/>
      <c r="B596" s="46"/>
      <c r="C596" s="46"/>
      <c r="D596" s="46"/>
      <c r="E596" s="46"/>
      <c r="F596" s="46"/>
      <c r="G596" s="46"/>
      <c r="H596" s="46"/>
      <c r="I596" s="46"/>
      <c r="J596" s="46"/>
      <c r="K596" s="46"/>
      <c r="L596" s="46"/>
      <c r="M596" s="46"/>
      <c r="N596" s="46"/>
      <c r="O596" s="46"/>
      <c r="P596" s="46"/>
      <c r="Q596" s="46"/>
    </row>
    <row r="597" spans="1:17" x14ac:dyDescent="0.35">
      <c r="A597" s="46"/>
      <c r="B597" s="46"/>
      <c r="C597" s="46"/>
      <c r="D597" s="46"/>
      <c r="E597" s="46"/>
      <c r="F597" s="46"/>
      <c r="G597" s="46"/>
      <c r="H597" s="46"/>
      <c r="I597" s="46"/>
      <c r="J597" s="46"/>
      <c r="K597" s="46"/>
      <c r="L597" s="46"/>
      <c r="M597" s="46"/>
      <c r="N597" s="46"/>
      <c r="O597" s="46"/>
      <c r="P597" s="46"/>
      <c r="Q597" s="46"/>
    </row>
    <row r="598" spans="1:17" x14ac:dyDescent="0.35">
      <c r="A598" s="46"/>
      <c r="B598" s="46"/>
      <c r="C598" s="46"/>
      <c r="D598" s="46"/>
      <c r="E598" s="46"/>
      <c r="F598" s="46"/>
      <c r="G598" s="46"/>
      <c r="H598" s="46"/>
      <c r="I598" s="46"/>
      <c r="J598" s="46"/>
      <c r="K598" s="46"/>
      <c r="L598" s="46"/>
      <c r="M598" s="46"/>
      <c r="N598" s="46"/>
      <c r="O598" s="46"/>
      <c r="P598" s="46"/>
      <c r="Q598" s="46"/>
    </row>
    <row r="599" spans="1:17" x14ac:dyDescent="0.35">
      <c r="A599" s="46"/>
      <c r="B599" s="46"/>
      <c r="C599" s="46"/>
      <c r="D599" s="46"/>
      <c r="E599" s="46"/>
      <c r="F599" s="46"/>
      <c r="G599" s="46"/>
      <c r="H599" s="46"/>
      <c r="I599" s="46"/>
      <c r="J599" s="46"/>
      <c r="K599" s="46"/>
      <c r="L599" s="46"/>
      <c r="M599" s="46"/>
      <c r="N599" s="46"/>
      <c r="O599" s="46"/>
      <c r="P599" s="46"/>
      <c r="Q599" s="46"/>
    </row>
    <row r="600" spans="1:17" x14ac:dyDescent="0.35">
      <c r="A600" s="46"/>
      <c r="B600" s="46"/>
      <c r="C600" s="46"/>
      <c r="D600" s="46"/>
      <c r="E600" s="46"/>
      <c r="F600" s="46"/>
      <c r="G600" s="46"/>
      <c r="H600" s="46"/>
      <c r="I600" s="46"/>
      <c r="J600" s="46"/>
      <c r="K600" s="46"/>
      <c r="L600" s="46"/>
      <c r="M600" s="46"/>
      <c r="N600" s="46"/>
      <c r="O600" s="46"/>
      <c r="P600" s="46"/>
      <c r="Q600" s="46"/>
    </row>
    <row r="601" spans="1:17" x14ac:dyDescent="0.35">
      <c r="A601" s="46"/>
      <c r="B601" s="46"/>
      <c r="C601" s="46"/>
      <c r="D601" s="46"/>
      <c r="E601" s="46"/>
      <c r="F601" s="46"/>
      <c r="G601" s="46"/>
      <c r="H601" s="46"/>
      <c r="I601" s="46"/>
      <c r="J601" s="46"/>
      <c r="K601" s="46"/>
      <c r="L601" s="46"/>
      <c r="M601" s="46"/>
      <c r="N601" s="46"/>
      <c r="O601" s="46"/>
      <c r="P601" s="46"/>
      <c r="Q601" s="46"/>
    </row>
    <row r="602" spans="1:17" x14ac:dyDescent="0.35">
      <c r="A602" s="46"/>
      <c r="B602" s="46"/>
      <c r="C602" s="46"/>
      <c r="D602" s="46"/>
      <c r="E602" s="46"/>
      <c r="F602" s="46"/>
      <c r="G602" s="46"/>
      <c r="H602" s="46"/>
      <c r="I602" s="46"/>
      <c r="J602" s="46"/>
      <c r="K602" s="46"/>
      <c r="L602" s="46"/>
      <c r="M602" s="46"/>
      <c r="N602" s="46"/>
      <c r="O602" s="46"/>
      <c r="P602" s="46"/>
      <c r="Q602" s="46"/>
    </row>
    <row r="603" spans="1:17" x14ac:dyDescent="0.35">
      <c r="A603" s="46"/>
      <c r="B603" s="46"/>
      <c r="C603" s="46"/>
      <c r="D603" s="46"/>
      <c r="E603" s="46"/>
      <c r="F603" s="46"/>
      <c r="G603" s="46"/>
      <c r="H603" s="46"/>
      <c r="I603" s="46"/>
      <c r="J603" s="46"/>
      <c r="K603" s="46"/>
      <c r="L603" s="46"/>
      <c r="M603" s="46"/>
      <c r="N603" s="46"/>
      <c r="O603" s="46"/>
      <c r="P603" s="46"/>
      <c r="Q603" s="46"/>
    </row>
    <row r="604" spans="1:17" x14ac:dyDescent="0.35">
      <c r="A604" s="46"/>
      <c r="B604" s="46"/>
      <c r="C604" s="46"/>
      <c r="D604" s="46"/>
      <c r="E604" s="46"/>
      <c r="F604" s="46"/>
      <c r="G604" s="46"/>
      <c r="H604" s="46"/>
      <c r="I604" s="46"/>
      <c r="J604" s="46"/>
      <c r="K604" s="46"/>
      <c r="L604" s="46"/>
      <c r="M604" s="46"/>
      <c r="N604" s="46"/>
      <c r="O604" s="46"/>
      <c r="P604" s="46"/>
      <c r="Q604" s="46"/>
    </row>
    <row r="605" spans="1:17" x14ac:dyDescent="0.35">
      <c r="A605" s="46"/>
      <c r="B605" s="46"/>
      <c r="C605" s="46"/>
      <c r="D605" s="46"/>
      <c r="E605" s="46"/>
      <c r="F605" s="46"/>
      <c r="G605" s="46"/>
      <c r="H605" s="46"/>
      <c r="I605" s="46"/>
      <c r="J605" s="46"/>
      <c r="K605" s="46"/>
      <c r="L605" s="46"/>
      <c r="M605" s="46"/>
      <c r="N605" s="46"/>
      <c r="O605" s="46"/>
      <c r="P605" s="46"/>
      <c r="Q605" s="46"/>
    </row>
    <row r="606" spans="1:17" x14ac:dyDescent="0.35">
      <c r="A606" s="46"/>
      <c r="B606" s="46"/>
      <c r="C606" s="46"/>
      <c r="D606" s="46"/>
      <c r="E606" s="46"/>
      <c r="F606" s="46"/>
      <c r="G606" s="46"/>
      <c r="H606" s="46"/>
      <c r="I606" s="46"/>
      <c r="J606" s="46"/>
      <c r="K606" s="46"/>
      <c r="L606" s="46"/>
      <c r="M606" s="46"/>
      <c r="N606" s="46"/>
      <c r="O606" s="46"/>
      <c r="P606" s="46"/>
      <c r="Q606" s="46"/>
    </row>
    <row r="607" spans="1:17" x14ac:dyDescent="0.35">
      <c r="A607" s="46"/>
      <c r="B607" s="46"/>
      <c r="C607" s="46"/>
      <c r="D607" s="46"/>
      <c r="E607" s="46"/>
      <c r="F607" s="46"/>
      <c r="G607" s="46"/>
      <c r="H607" s="46"/>
      <c r="I607" s="46"/>
      <c r="J607" s="46"/>
      <c r="K607" s="46"/>
      <c r="L607" s="46"/>
      <c r="M607" s="46"/>
      <c r="N607" s="46"/>
      <c r="O607" s="46"/>
      <c r="P607" s="46"/>
      <c r="Q607" s="46"/>
    </row>
    <row r="608" spans="1:17" x14ac:dyDescent="0.35">
      <c r="A608" s="46"/>
      <c r="B608" s="46"/>
      <c r="C608" s="46"/>
      <c r="D608" s="46"/>
      <c r="E608" s="46"/>
      <c r="F608" s="46"/>
      <c r="G608" s="46"/>
      <c r="H608" s="46"/>
      <c r="I608" s="46"/>
      <c r="J608" s="46"/>
      <c r="K608" s="46"/>
      <c r="L608" s="46"/>
      <c r="M608" s="46"/>
      <c r="N608" s="46"/>
      <c r="O608" s="46"/>
      <c r="P608" s="46"/>
      <c r="Q608" s="46"/>
    </row>
    <row r="609" spans="1:17" x14ac:dyDescent="0.35">
      <c r="A609" s="46"/>
      <c r="B609" s="46"/>
      <c r="C609" s="46"/>
      <c r="D609" s="46"/>
      <c r="E609" s="46"/>
      <c r="F609" s="46"/>
      <c r="G609" s="46"/>
      <c r="H609" s="46"/>
      <c r="I609" s="46"/>
      <c r="J609" s="46"/>
      <c r="K609" s="46"/>
      <c r="L609" s="46"/>
      <c r="M609" s="46"/>
      <c r="N609" s="46"/>
      <c r="O609" s="46"/>
      <c r="P609" s="46"/>
      <c r="Q609" s="46"/>
    </row>
    <row r="610" spans="1:17" x14ac:dyDescent="0.35">
      <c r="A610" s="46"/>
      <c r="B610" s="46"/>
      <c r="C610" s="46"/>
      <c r="D610" s="46"/>
      <c r="E610" s="46"/>
      <c r="F610" s="46"/>
      <c r="G610" s="46"/>
      <c r="H610" s="46"/>
      <c r="I610" s="46"/>
      <c r="J610" s="46"/>
      <c r="K610" s="46"/>
      <c r="L610" s="46"/>
      <c r="M610" s="46"/>
      <c r="N610" s="46"/>
      <c r="O610" s="46"/>
      <c r="P610" s="46"/>
      <c r="Q610" s="46"/>
    </row>
    <row r="611" spans="1:17" x14ac:dyDescent="0.35">
      <c r="A611" s="46"/>
      <c r="B611" s="46"/>
      <c r="C611" s="46"/>
      <c r="D611" s="46"/>
      <c r="E611" s="46"/>
      <c r="F611" s="46"/>
      <c r="G611" s="46"/>
      <c r="H611" s="46"/>
      <c r="I611" s="46"/>
      <c r="J611" s="46"/>
      <c r="K611" s="46"/>
      <c r="L611" s="46"/>
      <c r="M611" s="46"/>
      <c r="N611" s="46"/>
      <c r="O611" s="46"/>
      <c r="P611" s="46"/>
      <c r="Q611" s="46"/>
    </row>
    <row r="612" spans="1:17" x14ac:dyDescent="0.35">
      <c r="A612" s="46"/>
      <c r="B612" s="46"/>
      <c r="C612" s="46"/>
      <c r="D612" s="46"/>
      <c r="E612" s="46"/>
      <c r="F612" s="46"/>
      <c r="G612" s="46"/>
      <c r="H612" s="46"/>
      <c r="I612" s="46"/>
      <c r="J612" s="46"/>
      <c r="K612" s="46"/>
      <c r="L612" s="46"/>
      <c r="M612" s="46"/>
      <c r="N612" s="46"/>
      <c r="O612" s="46"/>
      <c r="P612" s="46"/>
      <c r="Q612" s="46"/>
    </row>
    <row r="613" spans="1:17" x14ac:dyDescent="0.35">
      <c r="A613" s="46"/>
      <c r="B613" s="46"/>
      <c r="C613" s="46"/>
      <c r="D613" s="46"/>
      <c r="E613" s="46"/>
      <c r="F613" s="46"/>
      <c r="G613" s="46"/>
      <c r="H613" s="46"/>
      <c r="I613" s="46"/>
      <c r="J613" s="46"/>
      <c r="K613" s="46"/>
      <c r="L613" s="46"/>
      <c r="M613" s="46"/>
      <c r="N613" s="46"/>
      <c r="O613" s="46"/>
      <c r="P613" s="46"/>
      <c r="Q613" s="46"/>
    </row>
    <row r="614" spans="1:17" x14ac:dyDescent="0.35">
      <c r="A614" s="46"/>
      <c r="B614" s="46"/>
      <c r="C614" s="46"/>
      <c r="D614" s="46"/>
      <c r="E614" s="46"/>
      <c r="F614" s="46"/>
      <c r="G614" s="46"/>
      <c r="H614" s="46"/>
      <c r="I614" s="46"/>
      <c r="J614" s="46"/>
      <c r="K614" s="46"/>
      <c r="L614" s="46"/>
      <c r="M614" s="46"/>
      <c r="N614" s="46"/>
      <c r="O614" s="46"/>
      <c r="P614" s="46"/>
      <c r="Q614" s="46"/>
    </row>
    <row r="615" spans="1:17" x14ac:dyDescent="0.35">
      <c r="A615" s="46"/>
      <c r="B615" s="46"/>
      <c r="C615" s="46"/>
      <c r="D615" s="46"/>
      <c r="E615" s="46"/>
      <c r="F615" s="46"/>
      <c r="G615" s="46"/>
      <c r="H615" s="46"/>
      <c r="I615" s="46"/>
      <c r="J615" s="46"/>
      <c r="K615" s="46"/>
      <c r="L615" s="46"/>
      <c r="M615" s="46"/>
      <c r="N615" s="46"/>
      <c r="O615" s="46"/>
      <c r="P615" s="46"/>
      <c r="Q615" s="46"/>
    </row>
    <row r="616" spans="1:17" x14ac:dyDescent="0.35">
      <c r="A616" s="46"/>
      <c r="B616" s="46"/>
      <c r="C616" s="46"/>
      <c r="D616" s="46"/>
      <c r="E616" s="46"/>
      <c r="F616" s="46"/>
      <c r="G616" s="46"/>
      <c r="H616" s="46"/>
      <c r="I616" s="46"/>
      <c r="J616" s="46"/>
      <c r="K616" s="46"/>
      <c r="L616" s="46"/>
      <c r="M616" s="46"/>
      <c r="N616" s="46"/>
      <c r="O616" s="46"/>
      <c r="P616" s="46"/>
      <c r="Q616" s="46"/>
    </row>
    <row r="617" spans="1:17" x14ac:dyDescent="0.35">
      <c r="A617" s="46"/>
      <c r="B617" s="46"/>
      <c r="C617" s="46"/>
      <c r="D617" s="46"/>
      <c r="E617" s="46"/>
      <c r="F617" s="46"/>
      <c r="G617" s="46"/>
      <c r="H617" s="46"/>
      <c r="I617" s="46"/>
      <c r="J617" s="46"/>
      <c r="K617" s="46"/>
      <c r="L617" s="46"/>
      <c r="M617" s="46"/>
      <c r="N617" s="46"/>
      <c r="O617" s="46"/>
      <c r="P617" s="46"/>
      <c r="Q617" s="46"/>
    </row>
    <row r="618" spans="1:17" x14ac:dyDescent="0.35">
      <c r="A618" s="46"/>
      <c r="B618" s="46"/>
      <c r="C618" s="46"/>
      <c r="D618" s="46"/>
      <c r="E618" s="46"/>
      <c r="F618" s="46"/>
      <c r="G618" s="46"/>
      <c r="H618" s="46"/>
      <c r="I618" s="46"/>
      <c r="J618" s="46"/>
      <c r="K618" s="46"/>
      <c r="L618" s="46"/>
      <c r="M618" s="46"/>
      <c r="N618" s="46"/>
      <c r="O618" s="46"/>
      <c r="P618" s="46"/>
      <c r="Q618" s="46"/>
    </row>
    <row r="619" spans="1:17" x14ac:dyDescent="0.35">
      <c r="A619" s="46"/>
      <c r="B619" s="46"/>
      <c r="C619" s="46"/>
      <c r="D619" s="46"/>
      <c r="E619" s="46"/>
      <c r="F619" s="46"/>
      <c r="G619" s="46"/>
      <c r="H619" s="46"/>
      <c r="I619" s="46"/>
      <c r="J619" s="46"/>
      <c r="K619" s="46"/>
      <c r="L619" s="46"/>
      <c r="M619" s="46"/>
      <c r="N619" s="46"/>
      <c r="O619" s="46"/>
      <c r="P619" s="46"/>
      <c r="Q619" s="46"/>
    </row>
    <row r="620" spans="1:17" x14ac:dyDescent="0.35">
      <c r="A620" s="46"/>
      <c r="B620" s="46"/>
      <c r="C620" s="46"/>
      <c r="D620" s="46"/>
      <c r="E620" s="46"/>
      <c r="F620" s="46"/>
      <c r="G620" s="46"/>
      <c r="H620" s="46"/>
      <c r="I620" s="46"/>
      <c r="J620" s="46"/>
      <c r="K620" s="46"/>
      <c r="L620" s="46"/>
      <c r="M620" s="46"/>
      <c r="N620" s="46"/>
      <c r="O620" s="46"/>
      <c r="P620" s="46"/>
      <c r="Q620" s="46"/>
    </row>
    <row r="621" spans="1:17" x14ac:dyDescent="0.35">
      <c r="A621" s="46"/>
      <c r="B621" s="46"/>
      <c r="C621" s="46"/>
      <c r="D621" s="46"/>
      <c r="E621" s="46"/>
      <c r="F621" s="46"/>
      <c r="G621" s="46"/>
      <c r="H621" s="46"/>
      <c r="I621" s="46"/>
      <c r="J621" s="46"/>
      <c r="K621" s="46"/>
      <c r="L621" s="46"/>
      <c r="M621" s="46"/>
      <c r="N621" s="46"/>
      <c r="O621" s="46"/>
      <c r="P621" s="46"/>
      <c r="Q621" s="46"/>
    </row>
    <row r="622" spans="1:17" x14ac:dyDescent="0.35">
      <c r="A622" s="46"/>
      <c r="B622" s="46"/>
      <c r="C622" s="46"/>
      <c r="D622" s="46"/>
      <c r="E622" s="46"/>
      <c r="F622" s="46"/>
      <c r="G622" s="46"/>
      <c r="H622" s="46"/>
      <c r="I622" s="46"/>
      <c r="J622" s="46"/>
      <c r="K622" s="46"/>
      <c r="L622" s="46"/>
      <c r="M622" s="46"/>
      <c r="N622" s="46"/>
      <c r="O622" s="46"/>
      <c r="P622" s="46"/>
      <c r="Q622" s="46"/>
    </row>
    <row r="623" spans="1:17" x14ac:dyDescent="0.35">
      <c r="A623" s="46"/>
      <c r="B623" s="46"/>
      <c r="C623" s="46"/>
      <c r="D623" s="46"/>
      <c r="E623" s="46"/>
      <c r="F623" s="46"/>
      <c r="G623" s="46"/>
      <c r="H623" s="46"/>
      <c r="I623" s="46"/>
      <c r="J623" s="46"/>
      <c r="K623" s="46"/>
      <c r="L623" s="46"/>
      <c r="M623" s="46"/>
      <c r="N623" s="46"/>
      <c r="O623" s="46"/>
      <c r="P623" s="46"/>
      <c r="Q623" s="46"/>
    </row>
    <row r="624" spans="1:17" x14ac:dyDescent="0.35">
      <c r="A624" s="46"/>
      <c r="B624" s="46"/>
      <c r="C624" s="46"/>
      <c r="D624" s="46"/>
      <c r="E624" s="46"/>
      <c r="F624" s="46"/>
      <c r="G624" s="46"/>
      <c r="H624" s="46"/>
      <c r="I624" s="46"/>
      <c r="J624" s="46"/>
      <c r="K624" s="46"/>
      <c r="L624" s="46"/>
      <c r="M624" s="46"/>
      <c r="N624" s="46"/>
      <c r="O624" s="46"/>
      <c r="P624" s="46"/>
      <c r="Q624" s="46"/>
    </row>
    <row r="625" spans="1:17" x14ac:dyDescent="0.35">
      <c r="A625" s="46"/>
      <c r="B625" s="46"/>
      <c r="C625" s="46"/>
      <c r="D625" s="46"/>
      <c r="E625" s="46"/>
      <c r="F625" s="46"/>
      <c r="G625" s="46"/>
      <c r="H625" s="46"/>
      <c r="I625" s="46"/>
      <c r="J625" s="46"/>
      <c r="K625" s="46"/>
      <c r="L625" s="46"/>
      <c r="M625" s="46"/>
      <c r="N625" s="46"/>
      <c r="O625" s="46"/>
      <c r="P625" s="46"/>
      <c r="Q625" s="46"/>
    </row>
    <row r="626" spans="1:17" x14ac:dyDescent="0.35">
      <c r="A626" s="46"/>
      <c r="B626" s="46"/>
      <c r="C626" s="46"/>
      <c r="D626" s="46"/>
      <c r="E626" s="46"/>
      <c r="F626" s="46"/>
      <c r="G626" s="46"/>
      <c r="H626" s="46"/>
      <c r="I626" s="46"/>
      <c r="J626" s="46"/>
      <c r="K626" s="46"/>
      <c r="L626" s="46"/>
      <c r="M626" s="46"/>
      <c r="N626" s="46"/>
      <c r="O626" s="46"/>
      <c r="P626" s="46"/>
      <c r="Q626" s="46"/>
    </row>
    <row r="627" spans="1:17" x14ac:dyDescent="0.35">
      <c r="A627" s="46"/>
      <c r="B627" s="46"/>
      <c r="C627" s="46"/>
      <c r="D627" s="46"/>
      <c r="E627" s="46"/>
      <c r="F627" s="46"/>
      <c r="G627" s="46"/>
      <c r="H627" s="46"/>
      <c r="I627" s="46"/>
      <c r="J627" s="46"/>
      <c r="K627" s="46"/>
      <c r="L627" s="46"/>
      <c r="M627" s="46"/>
      <c r="N627" s="46"/>
      <c r="O627" s="46"/>
      <c r="P627" s="46"/>
      <c r="Q627" s="46"/>
    </row>
    <row r="628" spans="1:17" x14ac:dyDescent="0.35">
      <c r="A628" s="46"/>
      <c r="B628" s="46"/>
      <c r="C628" s="46"/>
      <c r="D628" s="46"/>
      <c r="E628" s="46"/>
      <c r="F628" s="46"/>
      <c r="G628" s="46"/>
      <c r="H628" s="46"/>
      <c r="I628" s="46"/>
      <c r="J628" s="46"/>
      <c r="K628" s="46"/>
      <c r="L628" s="46"/>
      <c r="M628" s="46"/>
      <c r="N628" s="46"/>
      <c r="O628" s="46"/>
      <c r="P628" s="46"/>
      <c r="Q628" s="46"/>
    </row>
    <row r="629" spans="1:17" x14ac:dyDescent="0.35">
      <c r="A629" s="46"/>
      <c r="B629" s="46"/>
      <c r="C629" s="46"/>
      <c r="D629" s="46"/>
      <c r="E629" s="46"/>
      <c r="F629" s="46"/>
      <c r="G629" s="46"/>
      <c r="H629" s="46"/>
      <c r="I629" s="46"/>
      <c r="J629" s="46"/>
      <c r="K629" s="46"/>
      <c r="L629" s="46"/>
      <c r="M629" s="46"/>
      <c r="N629" s="46"/>
      <c r="O629" s="46"/>
      <c r="P629" s="46"/>
      <c r="Q629" s="46"/>
    </row>
    <row r="630" spans="1:17" x14ac:dyDescent="0.35">
      <c r="A630" s="46"/>
      <c r="B630" s="46"/>
      <c r="C630" s="46"/>
      <c r="D630" s="46"/>
      <c r="E630" s="46"/>
      <c r="F630" s="46"/>
      <c r="G630" s="46"/>
      <c r="H630" s="46"/>
      <c r="I630" s="46"/>
      <c r="J630" s="46"/>
      <c r="K630" s="46"/>
      <c r="L630" s="46"/>
      <c r="M630" s="46"/>
      <c r="N630" s="46"/>
      <c r="O630" s="46"/>
      <c r="P630" s="46"/>
      <c r="Q630" s="46"/>
    </row>
    <row r="631" spans="1:17" x14ac:dyDescent="0.35">
      <c r="A631" s="46"/>
      <c r="B631" s="46"/>
      <c r="C631" s="46"/>
      <c r="D631" s="46"/>
      <c r="E631" s="46"/>
      <c r="F631" s="46"/>
      <c r="G631" s="46"/>
      <c r="H631" s="46"/>
      <c r="I631" s="46"/>
      <c r="J631" s="46"/>
      <c r="K631" s="46"/>
      <c r="L631" s="46"/>
      <c r="M631" s="46"/>
      <c r="N631" s="46"/>
      <c r="O631" s="46"/>
      <c r="P631" s="46"/>
      <c r="Q631" s="46"/>
    </row>
    <row r="632" spans="1:17" x14ac:dyDescent="0.35">
      <c r="A632" s="46"/>
      <c r="B632" s="46"/>
      <c r="C632" s="46"/>
      <c r="D632" s="46"/>
      <c r="E632" s="46"/>
      <c r="F632" s="46"/>
      <c r="G632" s="46"/>
      <c r="H632" s="46"/>
      <c r="I632" s="46"/>
      <c r="J632" s="46"/>
      <c r="K632" s="46"/>
      <c r="L632" s="46"/>
      <c r="M632" s="46"/>
      <c r="N632" s="46"/>
      <c r="O632" s="46"/>
      <c r="P632" s="46"/>
      <c r="Q632" s="46"/>
    </row>
    <row r="633" spans="1:17" x14ac:dyDescent="0.35">
      <c r="A633" s="46"/>
      <c r="B633" s="46"/>
      <c r="C633" s="46"/>
      <c r="D633" s="46"/>
      <c r="E633" s="46"/>
      <c r="F633" s="46"/>
      <c r="G633" s="46"/>
      <c r="H633" s="46"/>
      <c r="I633" s="46"/>
      <c r="J633" s="46"/>
      <c r="K633" s="46"/>
      <c r="L633" s="46"/>
      <c r="M633" s="46"/>
      <c r="N633" s="46"/>
      <c r="O633" s="46"/>
      <c r="P633" s="46"/>
      <c r="Q633" s="46"/>
    </row>
    <row r="634" spans="1:17" x14ac:dyDescent="0.35">
      <c r="A634" s="46"/>
      <c r="B634" s="46"/>
      <c r="C634" s="46"/>
      <c r="D634" s="46"/>
      <c r="E634" s="46"/>
      <c r="F634" s="46"/>
      <c r="G634" s="46"/>
      <c r="H634" s="46"/>
      <c r="I634" s="46"/>
      <c r="J634" s="46"/>
      <c r="K634" s="46"/>
      <c r="L634" s="46"/>
      <c r="M634" s="46"/>
      <c r="N634" s="46"/>
      <c r="O634" s="46"/>
      <c r="P634" s="46"/>
      <c r="Q634" s="46"/>
    </row>
    <row r="635" spans="1:17" x14ac:dyDescent="0.35">
      <c r="A635" s="46"/>
      <c r="B635" s="46"/>
      <c r="C635" s="46"/>
      <c r="D635" s="46"/>
      <c r="E635" s="46"/>
      <c r="F635" s="46"/>
      <c r="G635" s="46"/>
      <c r="H635" s="46"/>
      <c r="I635" s="46"/>
      <c r="J635" s="46"/>
      <c r="K635" s="46"/>
      <c r="L635" s="46"/>
      <c r="M635" s="46"/>
      <c r="N635" s="46"/>
      <c r="O635" s="46"/>
      <c r="P635" s="46"/>
      <c r="Q635" s="46"/>
    </row>
    <row r="636" spans="1:17" x14ac:dyDescent="0.35">
      <c r="A636" s="46"/>
      <c r="B636" s="46"/>
      <c r="C636" s="46"/>
      <c r="D636" s="46"/>
      <c r="E636" s="46"/>
      <c r="F636" s="46"/>
      <c r="G636" s="46"/>
      <c r="H636" s="46"/>
      <c r="I636" s="46"/>
      <c r="J636" s="46"/>
      <c r="K636" s="46"/>
      <c r="L636" s="46"/>
      <c r="M636" s="46"/>
      <c r="N636" s="46"/>
      <c r="O636" s="46"/>
      <c r="P636" s="46"/>
      <c r="Q636" s="46"/>
    </row>
    <row r="637" spans="1:17" x14ac:dyDescent="0.35">
      <c r="A637" s="46"/>
      <c r="B637" s="46"/>
      <c r="C637" s="46"/>
      <c r="D637" s="46"/>
      <c r="E637" s="46"/>
      <c r="F637" s="46"/>
      <c r="G637" s="46"/>
      <c r="H637" s="46"/>
      <c r="I637" s="46"/>
      <c r="J637" s="46"/>
      <c r="K637" s="46"/>
      <c r="L637" s="46"/>
      <c r="M637" s="46"/>
      <c r="N637" s="46"/>
      <c r="O637" s="46"/>
      <c r="P637" s="46"/>
      <c r="Q637" s="46"/>
    </row>
    <row r="638" spans="1:17" x14ac:dyDescent="0.35">
      <c r="A638" s="46"/>
      <c r="B638" s="46"/>
      <c r="C638" s="46"/>
      <c r="D638" s="46"/>
      <c r="E638" s="46"/>
      <c r="F638" s="46"/>
      <c r="G638" s="46"/>
      <c r="H638" s="46"/>
      <c r="I638" s="46"/>
      <c r="J638" s="46"/>
      <c r="K638" s="46"/>
      <c r="L638" s="46"/>
      <c r="M638" s="46"/>
      <c r="N638" s="46"/>
      <c r="O638" s="46"/>
      <c r="P638" s="46"/>
      <c r="Q638" s="46"/>
    </row>
    <row r="639" spans="1:17" x14ac:dyDescent="0.35">
      <c r="A639" s="46"/>
      <c r="B639" s="46"/>
      <c r="C639" s="46"/>
      <c r="D639" s="46"/>
      <c r="E639" s="46"/>
      <c r="F639" s="46"/>
      <c r="G639" s="46"/>
      <c r="H639" s="46"/>
      <c r="I639" s="46"/>
      <c r="J639" s="46"/>
      <c r="K639" s="46"/>
      <c r="L639" s="46"/>
      <c r="M639" s="46"/>
      <c r="N639" s="46"/>
      <c r="O639" s="46"/>
      <c r="P639" s="46"/>
      <c r="Q639" s="46"/>
    </row>
    <row r="640" spans="1:17" x14ac:dyDescent="0.35">
      <c r="A640" s="46"/>
      <c r="B640" s="46"/>
      <c r="C640" s="46"/>
      <c r="D640" s="46"/>
      <c r="E640" s="46"/>
      <c r="F640" s="46"/>
      <c r="G640" s="46"/>
      <c r="H640" s="46"/>
      <c r="I640" s="46"/>
      <c r="J640" s="46"/>
      <c r="K640" s="46"/>
      <c r="L640" s="46"/>
      <c r="M640" s="46"/>
      <c r="N640" s="46"/>
      <c r="O640" s="46"/>
      <c r="P640" s="46"/>
      <c r="Q640" s="46"/>
    </row>
    <row r="641" spans="1:17" x14ac:dyDescent="0.35">
      <c r="A641" s="46"/>
      <c r="B641" s="46"/>
      <c r="C641" s="46"/>
      <c r="D641" s="46"/>
      <c r="E641" s="46"/>
      <c r="F641" s="46"/>
      <c r="G641" s="46"/>
      <c r="H641" s="46"/>
      <c r="I641" s="46"/>
      <c r="J641" s="46"/>
      <c r="K641" s="46"/>
      <c r="L641" s="46"/>
      <c r="M641" s="46"/>
      <c r="N641" s="46"/>
      <c r="O641" s="46"/>
      <c r="P641" s="46"/>
      <c r="Q641" s="46"/>
    </row>
    <row r="642" spans="1:17" x14ac:dyDescent="0.35">
      <c r="A642" s="46"/>
      <c r="B642" s="46"/>
      <c r="C642" s="46"/>
      <c r="D642" s="46"/>
      <c r="E642" s="46"/>
      <c r="F642" s="46"/>
      <c r="G642" s="46"/>
      <c r="H642" s="46"/>
      <c r="I642" s="46"/>
      <c r="J642" s="46"/>
      <c r="K642" s="46"/>
      <c r="L642" s="46"/>
      <c r="M642" s="46"/>
      <c r="N642" s="46"/>
      <c r="O642" s="46"/>
      <c r="P642" s="46"/>
      <c r="Q642" s="46"/>
    </row>
    <row r="643" spans="1:17" x14ac:dyDescent="0.35">
      <c r="A643" s="46"/>
      <c r="B643" s="46"/>
      <c r="C643" s="46"/>
      <c r="D643" s="46"/>
      <c r="E643" s="46"/>
      <c r="F643" s="46"/>
      <c r="G643" s="46"/>
      <c r="H643" s="46"/>
      <c r="I643" s="46"/>
      <c r="J643" s="46"/>
      <c r="K643" s="46"/>
      <c r="L643" s="46"/>
      <c r="M643" s="46"/>
      <c r="N643" s="46"/>
      <c r="O643" s="46"/>
      <c r="P643" s="46"/>
      <c r="Q643" s="46"/>
    </row>
    <row r="644" spans="1:17" x14ac:dyDescent="0.35">
      <c r="A644" s="46"/>
      <c r="B644" s="46"/>
      <c r="C644" s="46"/>
      <c r="D644" s="46"/>
      <c r="E644" s="46"/>
      <c r="F644" s="46"/>
      <c r="G644" s="46"/>
      <c r="H644" s="46"/>
      <c r="I644" s="46"/>
      <c r="J644" s="46"/>
      <c r="K644" s="46"/>
      <c r="L644" s="46"/>
      <c r="M644" s="46"/>
      <c r="N644" s="46"/>
      <c r="O644" s="46"/>
      <c r="P644" s="46"/>
      <c r="Q644" s="46"/>
    </row>
    <row r="645" spans="1:17" x14ac:dyDescent="0.35">
      <c r="A645" s="46"/>
      <c r="B645" s="46"/>
      <c r="C645" s="46"/>
      <c r="D645" s="46"/>
      <c r="E645" s="46"/>
      <c r="F645" s="46"/>
      <c r="G645" s="46"/>
      <c r="H645" s="46"/>
      <c r="I645" s="46"/>
      <c r="J645" s="46"/>
      <c r="K645" s="46"/>
      <c r="L645" s="46"/>
      <c r="M645" s="46"/>
      <c r="N645" s="46"/>
      <c r="O645" s="46"/>
      <c r="P645" s="46"/>
      <c r="Q645" s="46"/>
    </row>
    <row r="646" spans="1:17" x14ac:dyDescent="0.35">
      <c r="A646" s="46"/>
      <c r="B646" s="46"/>
      <c r="C646" s="46"/>
      <c r="D646" s="46"/>
      <c r="E646" s="46"/>
      <c r="F646" s="46"/>
      <c r="G646" s="46"/>
      <c r="H646" s="46"/>
      <c r="I646" s="46"/>
      <c r="J646" s="46"/>
      <c r="K646" s="46"/>
      <c r="L646" s="46"/>
      <c r="M646" s="46"/>
      <c r="N646" s="46"/>
      <c r="O646" s="46"/>
      <c r="P646" s="46"/>
      <c r="Q646" s="46"/>
    </row>
    <row r="647" spans="1:17" x14ac:dyDescent="0.35">
      <c r="A647" s="46"/>
      <c r="B647" s="46"/>
      <c r="C647" s="46"/>
      <c r="D647" s="46"/>
      <c r="E647" s="46"/>
      <c r="F647" s="46"/>
      <c r="G647" s="46"/>
      <c r="H647" s="46"/>
      <c r="I647" s="46"/>
      <c r="J647" s="46"/>
      <c r="K647" s="46"/>
      <c r="L647" s="46"/>
      <c r="M647" s="46"/>
      <c r="N647" s="46"/>
      <c r="O647" s="46"/>
      <c r="P647" s="46"/>
      <c r="Q647" s="46"/>
    </row>
    <row r="648" spans="1:17" x14ac:dyDescent="0.35">
      <c r="A648" s="46"/>
      <c r="B648" s="46"/>
      <c r="C648" s="46"/>
      <c r="D648" s="46"/>
      <c r="E648" s="46"/>
      <c r="F648" s="46"/>
      <c r="G648" s="46"/>
      <c r="H648" s="46"/>
      <c r="I648" s="46"/>
      <c r="J648" s="46"/>
      <c r="K648" s="46"/>
      <c r="L648" s="46"/>
      <c r="M648" s="46"/>
      <c r="N648" s="46"/>
      <c r="O648" s="46"/>
      <c r="P648" s="46"/>
      <c r="Q648" s="46"/>
    </row>
    <row r="649" spans="1:17" x14ac:dyDescent="0.35">
      <c r="A649" s="46"/>
      <c r="B649" s="46"/>
      <c r="C649" s="46"/>
      <c r="D649" s="46"/>
      <c r="E649" s="46"/>
      <c r="F649" s="46"/>
      <c r="G649" s="46"/>
      <c r="H649" s="46"/>
      <c r="I649" s="46"/>
      <c r="J649" s="46"/>
      <c r="K649" s="46"/>
      <c r="L649" s="46"/>
      <c r="M649" s="46"/>
      <c r="N649" s="46"/>
      <c r="O649" s="46"/>
      <c r="P649" s="46"/>
      <c r="Q649" s="46"/>
    </row>
    <row r="650" spans="1:17" x14ac:dyDescent="0.35">
      <c r="A650" s="46"/>
      <c r="B650" s="46"/>
      <c r="C650" s="46"/>
      <c r="D650" s="46"/>
      <c r="E650" s="46"/>
      <c r="F650" s="46"/>
      <c r="G650" s="46"/>
      <c r="H650" s="46"/>
      <c r="I650" s="46"/>
      <c r="J650" s="46"/>
      <c r="K650" s="46"/>
      <c r="L650" s="46"/>
      <c r="M650" s="46"/>
      <c r="N650" s="46"/>
      <c r="O650" s="46"/>
      <c r="P650" s="46"/>
      <c r="Q650" s="46"/>
    </row>
    <row r="651" spans="1:17" x14ac:dyDescent="0.35">
      <c r="A651" s="46"/>
      <c r="B651" s="46"/>
      <c r="C651" s="46"/>
      <c r="D651" s="46"/>
      <c r="E651" s="46"/>
      <c r="F651" s="46"/>
      <c r="G651" s="46"/>
      <c r="H651" s="46"/>
      <c r="I651" s="46"/>
      <c r="J651" s="46"/>
      <c r="K651" s="46"/>
      <c r="L651" s="46"/>
      <c r="M651" s="46"/>
      <c r="N651" s="46"/>
      <c r="O651" s="46"/>
      <c r="P651" s="46"/>
      <c r="Q651" s="46"/>
    </row>
    <row r="652" spans="1:17" x14ac:dyDescent="0.35">
      <c r="A652" s="46"/>
      <c r="B652" s="46"/>
      <c r="C652" s="46"/>
      <c r="D652" s="46"/>
      <c r="E652" s="46"/>
      <c r="F652" s="46"/>
      <c r="G652" s="46"/>
      <c r="H652" s="46"/>
      <c r="I652" s="46"/>
      <c r="J652" s="46"/>
      <c r="K652" s="46"/>
      <c r="L652" s="46"/>
      <c r="M652" s="46"/>
      <c r="N652" s="46"/>
      <c r="O652" s="46"/>
      <c r="P652" s="46"/>
      <c r="Q652" s="46"/>
    </row>
    <row r="653" spans="1:17" x14ac:dyDescent="0.35">
      <c r="A653" s="46"/>
      <c r="B653" s="46"/>
      <c r="C653" s="46"/>
      <c r="D653" s="46"/>
      <c r="E653" s="46"/>
      <c r="F653" s="46"/>
      <c r="G653" s="46"/>
      <c r="H653" s="46"/>
      <c r="I653" s="46"/>
      <c r="J653" s="46"/>
      <c r="K653" s="46"/>
      <c r="L653" s="46"/>
      <c r="M653" s="46"/>
      <c r="N653" s="46"/>
      <c r="O653" s="46"/>
      <c r="P653" s="46"/>
      <c r="Q653" s="46"/>
    </row>
    <row r="654" spans="1:17" x14ac:dyDescent="0.35">
      <c r="A654" s="46"/>
      <c r="B654" s="46"/>
      <c r="C654" s="46"/>
      <c r="D654" s="46"/>
      <c r="E654" s="46"/>
      <c r="F654" s="46"/>
      <c r="G654" s="46"/>
      <c r="H654" s="46"/>
      <c r="I654" s="46"/>
      <c r="J654" s="46"/>
      <c r="K654" s="46"/>
      <c r="L654" s="46"/>
      <c r="M654" s="46"/>
      <c r="N654" s="46"/>
      <c r="O654" s="46"/>
      <c r="P654" s="46"/>
      <c r="Q654" s="46"/>
    </row>
    <row r="655" spans="1:17" x14ac:dyDescent="0.35">
      <c r="A655" s="46"/>
      <c r="B655" s="46"/>
      <c r="C655" s="46"/>
      <c r="D655" s="46"/>
      <c r="E655" s="46"/>
      <c r="F655" s="46"/>
      <c r="G655" s="46"/>
      <c r="H655" s="46"/>
      <c r="I655" s="46"/>
      <c r="J655" s="46"/>
      <c r="K655" s="46"/>
      <c r="L655" s="46"/>
      <c r="M655" s="46"/>
      <c r="N655" s="46"/>
      <c r="O655" s="46"/>
      <c r="P655" s="46"/>
      <c r="Q655" s="46"/>
    </row>
    <row r="656" spans="1:17" x14ac:dyDescent="0.35">
      <c r="A656" s="46"/>
      <c r="B656" s="46"/>
      <c r="C656" s="46"/>
      <c r="D656" s="46"/>
      <c r="E656" s="46"/>
      <c r="F656" s="46"/>
      <c r="G656" s="46"/>
      <c r="H656" s="46"/>
      <c r="I656" s="46"/>
      <c r="J656" s="46"/>
      <c r="K656" s="46"/>
      <c r="L656" s="46"/>
      <c r="M656" s="46"/>
      <c r="N656" s="46"/>
      <c r="O656" s="46"/>
      <c r="P656" s="46"/>
      <c r="Q656" s="46"/>
    </row>
    <row r="657" spans="1:17" x14ac:dyDescent="0.35">
      <c r="A657" s="46"/>
      <c r="B657" s="46"/>
      <c r="C657" s="46"/>
      <c r="D657" s="46"/>
      <c r="E657" s="46"/>
      <c r="F657" s="46"/>
      <c r="G657" s="46"/>
      <c r="H657" s="46"/>
      <c r="I657" s="46"/>
      <c r="J657" s="46"/>
      <c r="K657" s="46"/>
      <c r="L657" s="46"/>
      <c r="M657" s="46"/>
      <c r="N657" s="46"/>
      <c r="O657" s="46"/>
      <c r="P657" s="46"/>
      <c r="Q657" s="46"/>
    </row>
    <row r="658" spans="1:17" x14ac:dyDescent="0.35">
      <c r="A658" s="46"/>
      <c r="B658" s="46"/>
      <c r="C658" s="46"/>
      <c r="D658" s="46"/>
      <c r="E658" s="46"/>
      <c r="F658" s="46"/>
      <c r="G658" s="46"/>
      <c r="H658" s="46"/>
      <c r="I658" s="46"/>
      <c r="J658" s="46"/>
      <c r="K658" s="46"/>
      <c r="L658" s="46"/>
      <c r="M658" s="46"/>
      <c r="N658" s="46"/>
      <c r="O658" s="46"/>
      <c r="P658" s="46"/>
      <c r="Q658" s="46"/>
    </row>
    <row r="659" spans="1:17" x14ac:dyDescent="0.35">
      <c r="A659" s="46"/>
      <c r="B659" s="46"/>
      <c r="C659" s="46"/>
      <c r="D659" s="46"/>
      <c r="E659" s="46"/>
      <c r="F659" s="46"/>
      <c r="G659" s="46"/>
      <c r="H659" s="46"/>
      <c r="I659" s="46"/>
      <c r="J659" s="46"/>
      <c r="K659" s="46"/>
      <c r="L659" s="46"/>
      <c r="M659" s="46"/>
      <c r="N659" s="46"/>
      <c r="O659" s="46"/>
      <c r="P659" s="46"/>
      <c r="Q659" s="46"/>
    </row>
    <row r="660" spans="1:17" x14ac:dyDescent="0.35">
      <c r="A660" s="46"/>
      <c r="B660" s="46"/>
      <c r="C660" s="46"/>
      <c r="D660" s="46"/>
      <c r="E660" s="46"/>
      <c r="F660" s="46"/>
      <c r="G660" s="46"/>
      <c r="H660" s="46"/>
      <c r="I660" s="46"/>
      <c r="J660" s="46"/>
      <c r="K660" s="46"/>
      <c r="L660" s="46"/>
      <c r="M660" s="46"/>
      <c r="N660" s="46"/>
      <c r="O660" s="46"/>
      <c r="P660" s="46"/>
      <c r="Q660" s="46"/>
    </row>
    <row r="661" spans="1:17" x14ac:dyDescent="0.35">
      <c r="A661" s="46"/>
      <c r="B661" s="46"/>
      <c r="C661" s="46"/>
      <c r="D661" s="46"/>
      <c r="E661" s="46"/>
      <c r="F661" s="46"/>
      <c r="G661" s="46"/>
      <c r="H661" s="46"/>
      <c r="I661" s="46"/>
      <c r="J661" s="46"/>
      <c r="K661" s="46"/>
      <c r="L661" s="46"/>
      <c r="M661" s="46"/>
      <c r="N661" s="46"/>
      <c r="O661" s="46"/>
      <c r="P661" s="46"/>
      <c r="Q661" s="46"/>
    </row>
    <row r="662" spans="1:17" x14ac:dyDescent="0.35">
      <c r="A662" s="46"/>
      <c r="B662" s="46"/>
      <c r="C662" s="46"/>
      <c r="D662" s="46"/>
      <c r="E662" s="46"/>
      <c r="F662" s="46"/>
      <c r="G662" s="46"/>
      <c r="H662" s="46"/>
      <c r="I662" s="46"/>
      <c r="J662" s="46"/>
      <c r="K662" s="46"/>
      <c r="L662" s="46"/>
      <c r="M662" s="46"/>
      <c r="N662" s="46"/>
      <c r="O662" s="46"/>
      <c r="P662" s="46"/>
      <c r="Q662" s="46"/>
    </row>
    <row r="663" spans="1:17" x14ac:dyDescent="0.35">
      <c r="A663" s="46"/>
      <c r="B663" s="46"/>
      <c r="C663" s="46"/>
      <c r="D663" s="46"/>
      <c r="E663" s="46"/>
      <c r="F663" s="46"/>
      <c r="G663" s="46"/>
      <c r="H663" s="46"/>
      <c r="I663" s="46"/>
      <c r="J663" s="46"/>
      <c r="K663" s="46"/>
      <c r="L663" s="46"/>
      <c r="M663" s="46"/>
      <c r="N663" s="46"/>
      <c r="O663" s="46"/>
      <c r="P663" s="46"/>
      <c r="Q663" s="46"/>
    </row>
    <row r="664" spans="1:17" x14ac:dyDescent="0.35">
      <c r="A664" s="46"/>
      <c r="B664" s="46"/>
      <c r="C664" s="46"/>
      <c r="D664" s="46"/>
      <c r="E664" s="46"/>
      <c r="F664" s="46"/>
      <c r="G664" s="46"/>
      <c r="H664" s="46"/>
      <c r="I664" s="46"/>
      <c r="J664" s="46"/>
      <c r="K664" s="46"/>
      <c r="L664" s="46"/>
      <c r="M664" s="46"/>
      <c r="N664" s="46"/>
      <c r="O664" s="46"/>
      <c r="P664" s="46"/>
      <c r="Q664" s="46"/>
    </row>
    <row r="665" spans="1:17" x14ac:dyDescent="0.35">
      <c r="A665" s="46"/>
      <c r="B665" s="46"/>
      <c r="C665" s="46"/>
      <c r="D665" s="46"/>
      <c r="E665" s="46"/>
      <c r="F665" s="46"/>
      <c r="G665" s="46"/>
      <c r="H665" s="46"/>
      <c r="I665" s="46"/>
      <c r="J665" s="46"/>
      <c r="K665" s="46"/>
      <c r="L665" s="46"/>
      <c r="M665" s="46"/>
      <c r="N665" s="46"/>
      <c r="O665" s="46"/>
      <c r="P665" s="46"/>
      <c r="Q665" s="46"/>
    </row>
    <row r="666" spans="1:17" x14ac:dyDescent="0.35">
      <c r="A666" s="46"/>
      <c r="B666" s="46"/>
      <c r="C666" s="46"/>
      <c r="D666" s="46"/>
      <c r="E666" s="46"/>
      <c r="F666" s="46"/>
      <c r="G666" s="46"/>
      <c r="H666" s="46"/>
      <c r="I666" s="46"/>
      <c r="J666" s="46"/>
      <c r="K666" s="46"/>
      <c r="L666" s="46"/>
      <c r="M666" s="46"/>
      <c r="N666" s="46"/>
      <c r="O666" s="46"/>
      <c r="P666" s="46"/>
      <c r="Q666" s="46"/>
    </row>
    <row r="667" spans="1:17" x14ac:dyDescent="0.35">
      <c r="A667" s="46"/>
      <c r="B667" s="46"/>
      <c r="C667" s="46"/>
      <c r="D667" s="46"/>
      <c r="E667" s="46"/>
      <c r="F667" s="46"/>
      <c r="G667" s="46"/>
      <c r="H667" s="46"/>
      <c r="I667" s="46"/>
      <c r="J667" s="46"/>
      <c r="K667" s="46"/>
      <c r="L667" s="46"/>
      <c r="M667" s="46"/>
      <c r="N667" s="46"/>
      <c r="O667" s="46"/>
      <c r="P667" s="46"/>
      <c r="Q667" s="46"/>
    </row>
    <row r="668" spans="1:17" x14ac:dyDescent="0.35">
      <c r="A668" s="46"/>
      <c r="B668" s="46"/>
      <c r="C668" s="46"/>
      <c r="D668" s="46"/>
      <c r="E668" s="46"/>
      <c r="F668" s="46"/>
      <c r="G668" s="46"/>
      <c r="H668" s="46"/>
      <c r="I668" s="46"/>
      <c r="J668" s="46"/>
      <c r="K668" s="46"/>
      <c r="L668" s="46"/>
      <c r="M668" s="46"/>
      <c r="N668" s="46"/>
      <c r="O668" s="46"/>
      <c r="P668" s="46"/>
      <c r="Q668" s="46"/>
    </row>
    <row r="669" spans="1:17" x14ac:dyDescent="0.35">
      <c r="A669" s="46"/>
      <c r="B669" s="46"/>
      <c r="C669" s="46"/>
      <c r="D669" s="46"/>
      <c r="E669" s="46"/>
      <c r="F669" s="46"/>
      <c r="G669" s="46"/>
      <c r="H669" s="46"/>
      <c r="I669" s="46"/>
      <c r="J669" s="46"/>
      <c r="K669" s="46"/>
      <c r="L669" s="46"/>
      <c r="M669" s="46"/>
      <c r="N669" s="46"/>
      <c r="O669" s="46"/>
      <c r="P669" s="46"/>
      <c r="Q669" s="46"/>
    </row>
    <row r="670" spans="1:17" x14ac:dyDescent="0.35">
      <c r="A670" s="46"/>
      <c r="B670" s="46"/>
      <c r="C670" s="46"/>
      <c r="D670" s="46"/>
      <c r="E670" s="46"/>
      <c r="F670" s="46"/>
      <c r="G670" s="46"/>
      <c r="H670" s="46"/>
      <c r="I670" s="46"/>
      <c r="J670" s="46"/>
      <c r="K670" s="46"/>
      <c r="L670" s="46"/>
      <c r="M670" s="46"/>
      <c r="N670" s="46"/>
      <c r="O670" s="46"/>
      <c r="P670" s="46"/>
      <c r="Q670" s="46"/>
    </row>
    <row r="671" spans="1:17" x14ac:dyDescent="0.35">
      <c r="A671" s="46"/>
      <c r="B671" s="46"/>
      <c r="C671" s="46"/>
      <c r="D671" s="46"/>
      <c r="E671" s="46"/>
      <c r="F671" s="46"/>
      <c r="G671" s="46"/>
      <c r="H671" s="46"/>
      <c r="I671" s="46"/>
      <c r="J671" s="46"/>
      <c r="K671" s="46"/>
      <c r="L671" s="46"/>
      <c r="M671" s="46"/>
      <c r="N671" s="46"/>
      <c r="O671" s="46"/>
      <c r="P671" s="46"/>
      <c r="Q671" s="46"/>
    </row>
    <row r="672" spans="1:17" x14ac:dyDescent="0.35">
      <c r="A672" s="46"/>
      <c r="B672" s="46"/>
      <c r="C672" s="46"/>
      <c r="D672" s="46"/>
      <c r="E672" s="46"/>
      <c r="F672" s="46"/>
      <c r="G672" s="46"/>
      <c r="H672" s="46"/>
      <c r="I672" s="46"/>
      <c r="J672" s="46"/>
      <c r="K672" s="46"/>
      <c r="L672" s="46"/>
      <c r="M672" s="46"/>
      <c r="N672" s="46"/>
      <c r="O672" s="46"/>
      <c r="P672" s="46"/>
      <c r="Q672" s="46"/>
    </row>
    <row r="673" spans="1:17" x14ac:dyDescent="0.35">
      <c r="A673" s="46"/>
      <c r="B673" s="46"/>
      <c r="C673" s="46"/>
      <c r="D673" s="46"/>
      <c r="E673" s="46"/>
      <c r="F673" s="46"/>
      <c r="G673" s="46"/>
      <c r="H673" s="46"/>
      <c r="I673" s="46"/>
      <c r="J673" s="46"/>
      <c r="K673" s="46"/>
      <c r="L673" s="46"/>
      <c r="M673" s="46"/>
      <c r="N673" s="46"/>
      <c r="O673" s="46"/>
      <c r="P673" s="46"/>
      <c r="Q673" s="46"/>
    </row>
    <row r="674" spans="1:17" x14ac:dyDescent="0.35">
      <c r="A674" s="46"/>
      <c r="B674" s="46"/>
      <c r="C674" s="46"/>
      <c r="D674" s="46"/>
      <c r="E674" s="46"/>
      <c r="F674" s="46"/>
      <c r="G674" s="46"/>
      <c r="H674" s="46"/>
      <c r="I674" s="46"/>
      <c r="J674" s="46"/>
      <c r="K674" s="46"/>
      <c r="L674" s="46"/>
      <c r="M674" s="46"/>
      <c r="N674" s="46"/>
      <c r="O674" s="46"/>
      <c r="P674" s="46"/>
      <c r="Q674" s="46"/>
    </row>
    <row r="675" spans="1:17" x14ac:dyDescent="0.35">
      <c r="A675" s="46"/>
      <c r="B675" s="46"/>
      <c r="C675" s="46"/>
      <c r="D675" s="46"/>
      <c r="E675" s="46"/>
      <c r="F675" s="46"/>
      <c r="G675" s="46"/>
      <c r="H675" s="46"/>
      <c r="I675" s="46"/>
      <c r="J675" s="46"/>
      <c r="K675" s="46"/>
      <c r="L675" s="46"/>
      <c r="M675" s="46"/>
      <c r="N675" s="46"/>
      <c r="O675" s="46"/>
      <c r="P675" s="46"/>
      <c r="Q675" s="46"/>
    </row>
    <row r="676" spans="1:17" x14ac:dyDescent="0.35">
      <c r="A676" s="46"/>
      <c r="B676" s="46"/>
      <c r="C676" s="46"/>
      <c r="D676" s="46"/>
      <c r="E676" s="46"/>
      <c r="F676" s="46"/>
      <c r="G676" s="46"/>
      <c r="H676" s="46"/>
      <c r="I676" s="46"/>
      <c r="J676" s="46"/>
      <c r="K676" s="46"/>
      <c r="L676" s="46"/>
      <c r="M676" s="46"/>
      <c r="N676" s="46"/>
      <c r="O676" s="46"/>
      <c r="P676" s="46"/>
      <c r="Q676" s="46"/>
    </row>
    <row r="677" spans="1:17" x14ac:dyDescent="0.35">
      <c r="A677" s="46"/>
      <c r="B677" s="46"/>
      <c r="C677" s="46"/>
      <c r="D677" s="46"/>
      <c r="E677" s="46"/>
      <c r="F677" s="46"/>
      <c r="G677" s="46"/>
      <c r="H677" s="46"/>
      <c r="I677" s="46"/>
      <c r="J677" s="46"/>
      <c r="K677" s="46"/>
      <c r="L677" s="46"/>
      <c r="M677" s="46"/>
      <c r="N677" s="46"/>
      <c r="O677" s="46"/>
      <c r="P677" s="46"/>
      <c r="Q677" s="46"/>
    </row>
    <row r="678" spans="1:17" x14ac:dyDescent="0.35">
      <c r="A678" s="46"/>
      <c r="B678" s="46"/>
      <c r="C678" s="46"/>
      <c r="D678" s="46"/>
      <c r="E678" s="46"/>
      <c r="F678" s="46"/>
      <c r="G678" s="46"/>
      <c r="H678" s="46"/>
      <c r="I678" s="46"/>
      <c r="J678" s="46"/>
      <c r="K678" s="46"/>
      <c r="L678" s="46"/>
      <c r="M678" s="46"/>
      <c r="N678" s="46"/>
      <c r="O678" s="46"/>
      <c r="P678" s="46"/>
      <c r="Q678" s="46"/>
    </row>
    <row r="679" spans="1:17" x14ac:dyDescent="0.35">
      <c r="A679" s="46"/>
      <c r="B679" s="46"/>
      <c r="C679" s="46"/>
      <c r="D679" s="46"/>
      <c r="E679" s="46"/>
      <c r="F679" s="46"/>
      <c r="G679" s="46"/>
      <c r="H679" s="46"/>
      <c r="I679" s="46"/>
      <c r="J679" s="46"/>
      <c r="K679" s="46"/>
      <c r="L679" s="46"/>
      <c r="M679" s="46"/>
      <c r="N679" s="46"/>
      <c r="O679" s="46"/>
      <c r="P679" s="46"/>
      <c r="Q679" s="46"/>
    </row>
    <row r="680" spans="1:17" x14ac:dyDescent="0.35">
      <c r="A680" s="46"/>
      <c r="B680" s="46"/>
      <c r="C680" s="46"/>
      <c r="D680" s="46"/>
      <c r="E680" s="46"/>
      <c r="F680" s="46"/>
      <c r="G680" s="46"/>
      <c r="H680" s="46"/>
      <c r="I680" s="46"/>
      <c r="J680" s="46"/>
      <c r="K680" s="46"/>
      <c r="L680" s="46"/>
      <c r="M680" s="46"/>
      <c r="N680" s="46"/>
      <c r="O680" s="46"/>
      <c r="P680" s="46"/>
      <c r="Q680" s="46"/>
    </row>
    <row r="681" spans="1:17" x14ac:dyDescent="0.35">
      <c r="A681" s="46"/>
      <c r="B681" s="46"/>
      <c r="C681" s="46"/>
      <c r="D681" s="46"/>
      <c r="E681" s="46"/>
      <c r="F681" s="46"/>
      <c r="G681" s="46"/>
      <c r="H681" s="46"/>
      <c r="I681" s="46"/>
      <c r="J681" s="46"/>
      <c r="K681" s="46"/>
      <c r="L681" s="46"/>
      <c r="M681" s="46"/>
      <c r="N681" s="46"/>
      <c r="O681" s="46"/>
      <c r="P681" s="46"/>
      <c r="Q681" s="46"/>
    </row>
    <row r="682" spans="1:17" x14ac:dyDescent="0.35">
      <c r="A682" s="46"/>
      <c r="B682" s="46"/>
      <c r="C682" s="46"/>
      <c r="D682" s="46"/>
      <c r="E682" s="46"/>
      <c r="F682" s="46"/>
      <c r="G682" s="46"/>
      <c r="H682" s="46"/>
      <c r="I682" s="46"/>
      <c r="J682" s="46"/>
      <c r="K682" s="46"/>
      <c r="L682" s="46"/>
      <c r="M682" s="46"/>
      <c r="N682" s="46"/>
      <c r="O682" s="46"/>
      <c r="P682" s="46"/>
      <c r="Q682" s="46"/>
    </row>
    <row r="683" spans="1:17" x14ac:dyDescent="0.35">
      <c r="A683" s="46"/>
      <c r="B683" s="46"/>
      <c r="C683" s="46"/>
      <c r="D683" s="46"/>
      <c r="E683" s="46"/>
      <c r="F683" s="46"/>
      <c r="G683" s="46"/>
      <c r="H683" s="46"/>
      <c r="I683" s="46"/>
      <c r="J683" s="46"/>
      <c r="K683" s="46"/>
      <c r="L683" s="46"/>
      <c r="M683" s="46"/>
      <c r="N683" s="46"/>
      <c r="O683" s="46"/>
      <c r="P683" s="46"/>
      <c r="Q683" s="46"/>
    </row>
    <row r="684" spans="1:17" x14ac:dyDescent="0.35">
      <c r="A684" s="46"/>
      <c r="B684" s="46"/>
      <c r="C684" s="46"/>
      <c r="D684" s="46"/>
      <c r="E684" s="46"/>
      <c r="F684" s="46"/>
      <c r="G684" s="46"/>
      <c r="H684" s="46"/>
      <c r="I684" s="46"/>
      <c r="J684" s="46"/>
      <c r="K684" s="46"/>
      <c r="L684" s="46"/>
      <c r="M684" s="46"/>
      <c r="N684" s="46"/>
      <c r="O684" s="46"/>
      <c r="P684" s="46"/>
      <c r="Q684" s="46"/>
    </row>
    <row r="685" spans="1:17" x14ac:dyDescent="0.35">
      <c r="A685" s="46"/>
      <c r="B685" s="46"/>
      <c r="C685" s="46"/>
      <c r="D685" s="46"/>
      <c r="E685" s="46"/>
      <c r="F685" s="46"/>
      <c r="G685" s="46"/>
      <c r="H685" s="46"/>
      <c r="I685" s="46"/>
      <c r="J685" s="46"/>
      <c r="K685" s="46"/>
      <c r="L685" s="46"/>
      <c r="M685" s="46"/>
      <c r="N685" s="46"/>
      <c r="O685" s="46"/>
      <c r="P685" s="46"/>
      <c r="Q685" s="46"/>
    </row>
    <row r="686" spans="1:17" x14ac:dyDescent="0.35">
      <c r="A686" s="46"/>
      <c r="B686" s="46"/>
      <c r="C686" s="46"/>
      <c r="D686" s="46"/>
      <c r="E686" s="46"/>
      <c r="F686" s="46"/>
      <c r="G686" s="46"/>
      <c r="H686" s="46"/>
      <c r="I686" s="46"/>
      <c r="J686" s="46"/>
      <c r="K686" s="46"/>
      <c r="L686" s="46"/>
      <c r="M686" s="46"/>
      <c r="N686" s="46"/>
      <c r="O686" s="46"/>
      <c r="P686" s="46"/>
      <c r="Q686" s="46"/>
    </row>
    <row r="687" spans="1:17" x14ac:dyDescent="0.35">
      <c r="A687" s="46"/>
      <c r="B687" s="46"/>
      <c r="C687" s="46"/>
      <c r="D687" s="46"/>
      <c r="E687" s="46"/>
      <c r="F687" s="46"/>
      <c r="G687" s="46"/>
      <c r="H687" s="46"/>
      <c r="I687" s="46"/>
      <c r="J687" s="46"/>
      <c r="K687" s="46"/>
      <c r="L687" s="46"/>
      <c r="M687" s="46"/>
      <c r="N687" s="46"/>
      <c r="O687" s="46"/>
      <c r="P687" s="46"/>
      <c r="Q687" s="46"/>
    </row>
    <row r="688" spans="1:17" x14ac:dyDescent="0.35">
      <c r="A688" s="46"/>
      <c r="B688" s="46"/>
      <c r="C688" s="46"/>
      <c r="D688" s="46"/>
      <c r="E688" s="46"/>
      <c r="F688" s="46"/>
      <c r="G688" s="46"/>
      <c r="H688" s="46"/>
      <c r="I688" s="46"/>
      <c r="J688" s="46"/>
      <c r="K688" s="46"/>
      <c r="L688" s="46"/>
      <c r="M688" s="46"/>
      <c r="N688" s="46"/>
      <c r="O688" s="46"/>
      <c r="P688" s="46"/>
      <c r="Q688" s="46"/>
    </row>
    <row r="689" spans="1:17" x14ac:dyDescent="0.35">
      <c r="A689" s="46"/>
      <c r="B689" s="46"/>
      <c r="C689" s="46"/>
      <c r="D689" s="46"/>
      <c r="E689" s="46"/>
      <c r="F689" s="46"/>
      <c r="G689" s="46"/>
      <c r="H689" s="46"/>
      <c r="I689" s="46"/>
      <c r="J689" s="46"/>
      <c r="K689" s="46"/>
      <c r="L689" s="46"/>
      <c r="M689" s="46"/>
      <c r="N689" s="46"/>
      <c r="O689" s="46"/>
      <c r="P689" s="46"/>
      <c r="Q689" s="46"/>
    </row>
    <row r="690" spans="1:17" x14ac:dyDescent="0.35">
      <c r="A690" s="46"/>
      <c r="B690" s="46"/>
      <c r="C690" s="46"/>
      <c r="D690" s="46"/>
      <c r="E690" s="46"/>
      <c r="F690" s="46"/>
      <c r="G690" s="46"/>
      <c r="H690" s="46"/>
      <c r="I690" s="46"/>
      <c r="J690" s="46"/>
      <c r="K690" s="46"/>
      <c r="L690" s="46"/>
      <c r="M690" s="46"/>
      <c r="N690" s="46"/>
      <c r="O690" s="46"/>
      <c r="P690" s="46"/>
      <c r="Q690" s="46"/>
    </row>
    <row r="691" spans="1:17" x14ac:dyDescent="0.35">
      <c r="A691" s="46"/>
      <c r="B691" s="46"/>
      <c r="C691" s="46"/>
      <c r="D691" s="46"/>
      <c r="E691" s="46"/>
      <c r="F691" s="46"/>
      <c r="G691" s="46"/>
      <c r="H691" s="46"/>
      <c r="I691" s="46"/>
      <c r="J691" s="46"/>
      <c r="K691" s="46"/>
      <c r="L691" s="46"/>
      <c r="M691" s="46"/>
      <c r="N691" s="46"/>
      <c r="O691" s="46"/>
      <c r="P691" s="46"/>
      <c r="Q691" s="46"/>
    </row>
    <row r="692" spans="1:17" x14ac:dyDescent="0.35">
      <c r="A692" s="46"/>
      <c r="B692" s="46"/>
      <c r="C692" s="46"/>
      <c r="D692" s="46"/>
      <c r="E692" s="46"/>
      <c r="F692" s="46"/>
      <c r="G692" s="46"/>
      <c r="H692" s="46"/>
      <c r="I692" s="46"/>
      <c r="J692" s="46"/>
      <c r="K692" s="46"/>
      <c r="L692" s="46"/>
      <c r="M692" s="46"/>
      <c r="N692" s="46"/>
      <c r="O692" s="46"/>
      <c r="P692" s="46"/>
      <c r="Q692" s="46"/>
    </row>
    <row r="693" spans="1:17" x14ac:dyDescent="0.35">
      <c r="A693" s="46"/>
      <c r="B693" s="46"/>
      <c r="C693" s="46"/>
      <c r="D693" s="46"/>
      <c r="E693" s="46"/>
      <c r="F693" s="46"/>
      <c r="G693" s="46"/>
      <c r="H693" s="46"/>
      <c r="I693" s="46"/>
      <c r="J693" s="46"/>
      <c r="K693" s="46"/>
      <c r="L693" s="46"/>
      <c r="M693" s="46"/>
      <c r="N693" s="46"/>
      <c r="O693" s="46"/>
      <c r="P693" s="46"/>
      <c r="Q693" s="46"/>
    </row>
    <row r="694" spans="1:17" x14ac:dyDescent="0.35">
      <c r="A694" s="46"/>
      <c r="B694" s="46"/>
      <c r="C694" s="46"/>
      <c r="D694" s="46"/>
      <c r="E694" s="46"/>
      <c r="F694" s="46"/>
      <c r="G694" s="46"/>
      <c r="H694" s="46"/>
      <c r="I694" s="46"/>
      <c r="J694" s="46"/>
      <c r="K694" s="46"/>
      <c r="L694" s="46"/>
      <c r="M694" s="46"/>
      <c r="N694" s="46"/>
      <c r="O694" s="46"/>
      <c r="P694" s="46"/>
      <c r="Q694" s="46"/>
    </row>
    <row r="695" spans="1:17" x14ac:dyDescent="0.35">
      <c r="A695" s="46"/>
      <c r="B695" s="46"/>
      <c r="C695" s="46"/>
      <c r="D695" s="46"/>
      <c r="E695" s="46"/>
      <c r="F695" s="46"/>
      <c r="G695" s="46"/>
      <c r="H695" s="46"/>
      <c r="I695" s="46"/>
      <c r="J695" s="46"/>
      <c r="K695" s="46"/>
      <c r="L695" s="46"/>
      <c r="M695" s="46"/>
      <c r="N695" s="46"/>
      <c r="O695" s="46"/>
      <c r="P695" s="46"/>
      <c r="Q695" s="46"/>
    </row>
    <row r="696" spans="1:17" x14ac:dyDescent="0.35">
      <c r="A696" s="46"/>
      <c r="B696" s="46"/>
      <c r="C696" s="46"/>
      <c r="D696" s="46"/>
      <c r="E696" s="46"/>
      <c r="F696" s="46"/>
      <c r="G696" s="46"/>
      <c r="H696" s="46"/>
      <c r="I696" s="46"/>
      <c r="J696" s="46"/>
      <c r="K696" s="46"/>
      <c r="L696" s="46"/>
      <c r="M696" s="46"/>
      <c r="N696" s="46"/>
      <c r="O696" s="46"/>
      <c r="P696" s="46"/>
      <c r="Q696" s="46"/>
    </row>
    <row r="697" spans="1:17" x14ac:dyDescent="0.35">
      <c r="A697" s="46"/>
      <c r="B697" s="46"/>
      <c r="C697" s="46"/>
      <c r="D697" s="46"/>
      <c r="E697" s="46"/>
      <c r="F697" s="46"/>
      <c r="G697" s="46"/>
      <c r="H697" s="46"/>
      <c r="I697" s="46"/>
      <c r="J697" s="46"/>
      <c r="K697" s="46"/>
      <c r="L697" s="46"/>
      <c r="M697" s="46"/>
      <c r="N697" s="46"/>
      <c r="O697" s="46"/>
      <c r="P697" s="46"/>
      <c r="Q697" s="46"/>
    </row>
    <row r="698" spans="1:17" x14ac:dyDescent="0.35">
      <c r="A698" s="46"/>
      <c r="B698" s="46"/>
      <c r="C698" s="46"/>
      <c r="D698" s="46"/>
      <c r="E698" s="46"/>
      <c r="F698" s="46"/>
      <c r="G698" s="46"/>
      <c r="H698" s="46"/>
      <c r="I698" s="46"/>
      <c r="J698" s="46"/>
      <c r="K698" s="46"/>
      <c r="L698" s="46"/>
      <c r="M698" s="46"/>
      <c r="N698" s="46"/>
      <c r="O698" s="46"/>
      <c r="P698" s="46"/>
      <c r="Q698" s="46"/>
    </row>
    <row r="699" spans="1:17" x14ac:dyDescent="0.35">
      <c r="A699" s="46"/>
      <c r="B699" s="46"/>
      <c r="C699" s="46"/>
      <c r="D699" s="46"/>
      <c r="E699" s="46"/>
      <c r="F699" s="46"/>
      <c r="G699" s="46"/>
      <c r="H699" s="46"/>
      <c r="I699" s="46"/>
      <c r="J699" s="46"/>
      <c r="K699" s="46"/>
      <c r="L699" s="46"/>
      <c r="M699" s="46"/>
      <c r="N699" s="46"/>
      <c r="O699" s="46"/>
      <c r="P699" s="46"/>
      <c r="Q699" s="46"/>
    </row>
    <row r="700" spans="1:17" x14ac:dyDescent="0.35">
      <c r="A700" s="46"/>
      <c r="B700" s="46"/>
      <c r="C700" s="46"/>
      <c r="D700" s="46"/>
      <c r="E700" s="46"/>
      <c r="F700" s="46"/>
      <c r="G700" s="46"/>
      <c r="H700" s="46"/>
      <c r="I700" s="46"/>
      <c r="J700" s="46"/>
      <c r="K700" s="46"/>
      <c r="L700" s="46"/>
      <c r="M700" s="46"/>
      <c r="N700" s="46"/>
      <c r="O700" s="46"/>
      <c r="P700" s="46"/>
      <c r="Q700" s="46"/>
    </row>
    <row r="701" spans="1:17" x14ac:dyDescent="0.35">
      <c r="A701" s="46"/>
      <c r="B701" s="46"/>
      <c r="C701" s="46"/>
      <c r="D701" s="46"/>
      <c r="E701" s="46"/>
      <c r="F701" s="46"/>
      <c r="G701" s="46"/>
      <c r="H701" s="46"/>
      <c r="I701" s="46"/>
      <c r="J701" s="46"/>
      <c r="K701" s="46"/>
      <c r="L701" s="46"/>
      <c r="M701" s="46"/>
      <c r="N701" s="46"/>
      <c r="O701" s="46"/>
      <c r="P701" s="46"/>
      <c r="Q701" s="46"/>
    </row>
    <row r="702" spans="1:17" x14ac:dyDescent="0.35">
      <c r="A702" s="46"/>
      <c r="B702" s="46"/>
      <c r="C702" s="46"/>
      <c r="D702" s="46"/>
      <c r="E702" s="46"/>
      <c r="F702" s="46"/>
      <c r="G702" s="46"/>
      <c r="H702" s="46"/>
      <c r="I702" s="46"/>
      <c r="J702" s="46"/>
      <c r="K702" s="46"/>
      <c r="L702" s="46"/>
      <c r="M702" s="46"/>
      <c r="N702" s="46"/>
      <c r="O702" s="46"/>
      <c r="P702" s="46"/>
      <c r="Q702" s="46"/>
    </row>
    <row r="703" spans="1:17" x14ac:dyDescent="0.35">
      <c r="A703" s="46"/>
      <c r="B703" s="46"/>
      <c r="C703" s="46"/>
      <c r="D703" s="46"/>
      <c r="E703" s="46"/>
      <c r="F703" s="46"/>
      <c r="G703" s="46"/>
      <c r="H703" s="46"/>
      <c r="I703" s="46"/>
      <c r="J703" s="46"/>
      <c r="K703" s="46"/>
      <c r="L703" s="46"/>
      <c r="M703" s="46"/>
      <c r="N703" s="46"/>
      <c r="O703" s="46"/>
      <c r="P703" s="46"/>
      <c r="Q703" s="46"/>
    </row>
    <row r="704" spans="1:17" x14ac:dyDescent="0.35">
      <c r="A704" s="46"/>
      <c r="B704" s="46"/>
      <c r="C704" s="46"/>
      <c r="D704" s="46"/>
      <c r="E704" s="46"/>
      <c r="F704" s="46"/>
      <c r="G704" s="46"/>
      <c r="H704" s="46"/>
      <c r="I704" s="46"/>
      <c r="J704" s="46"/>
      <c r="K704" s="46"/>
      <c r="L704" s="46"/>
      <c r="M704" s="46"/>
      <c r="N704" s="46"/>
      <c r="O704" s="46"/>
      <c r="P704" s="46"/>
      <c r="Q704" s="46"/>
    </row>
    <row r="705" spans="1:17" x14ac:dyDescent="0.35">
      <c r="A705" s="46"/>
      <c r="B705" s="46"/>
      <c r="C705" s="46"/>
      <c r="D705" s="46"/>
      <c r="E705" s="46"/>
      <c r="F705" s="46"/>
      <c r="G705" s="46"/>
      <c r="H705" s="46"/>
      <c r="I705" s="46"/>
      <c r="J705" s="46"/>
      <c r="K705" s="46"/>
      <c r="L705" s="46"/>
      <c r="M705" s="46"/>
      <c r="N705" s="46"/>
      <c r="O705" s="46"/>
      <c r="P705" s="46"/>
      <c r="Q705" s="46"/>
    </row>
    <row r="706" spans="1:17" x14ac:dyDescent="0.35">
      <c r="A706" s="46"/>
      <c r="B706" s="46"/>
      <c r="C706" s="46"/>
      <c r="D706" s="46"/>
      <c r="E706" s="46"/>
      <c r="F706" s="46"/>
      <c r="G706" s="46"/>
      <c r="H706" s="46"/>
      <c r="I706" s="46"/>
      <c r="J706" s="46"/>
      <c r="K706" s="46"/>
      <c r="L706" s="46"/>
      <c r="M706" s="46"/>
      <c r="N706" s="46"/>
      <c r="O706" s="46"/>
      <c r="P706" s="46"/>
      <c r="Q706" s="46"/>
    </row>
    <row r="707" spans="1:17" x14ac:dyDescent="0.35">
      <c r="A707" s="46"/>
      <c r="B707" s="46"/>
      <c r="C707" s="46"/>
      <c r="D707" s="46"/>
      <c r="E707" s="46"/>
      <c r="F707" s="46"/>
      <c r="G707" s="46"/>
      <c r="H707" s="46"/>
      <c r="I707" s="46"/>
      <c r="J707" s="46"/>
      <c r="K707" s="46"/>
      <c r="L707" s="46"/>
      <c r="M707" s="46"/>
      <c r="N707" s="46"/>
      <c r="O707" s="46"/>
      <c r="P707" s="46"/>
      <c r="Q707" s="46"/>
    </row>
    <row r="708" spans="1:17" x14ac:dyDescent="0.35">
      <c r="A708" s="46"/>
      <c r="B708" s="46"/>
      <c r="C708" s="46"/>
      <c r="D708" s="46"/>
      <c r="E708" s="46"/>
      <c r="F708" s="46"/>
      <c r="G708" s="46"/>
      <c r="H708" s="46"/>
      <c r="I708" s="46"/>
      <c r="J708" s="46"/>
      <c r="K708" s="46"/>
      <c r="L708" s="46"/>
      <c r="M708" s="46"/>
      <c r="N708" s="46"/>
      <c r="O708" s="46"/>
      <c r="P708" s="46"/>
      <c r="Q708" s="46"/>
    </row>
    <row r="709" spans="1:17" x14ac:dyDescent="0.35">
      <c r="A709" s="46"/>
      <c r="B709" s="46"/>
      <c r="C709" s="46"/>
      <c r="D709" s="46"/>
      <c r="E709" s="46"/>
      <c r="F709" s="46"/>
      <c r="G709" s="46"/>
      <c r="H709" s="46"/>
      <c r="I709" s="46"/>
      <c r="J709" s="46"/>
      <c r="K709" s="46"/>
      <c r="L709" s="46"/>
      <c r="M709" s="46"/>
      <c r="N709" s="46"/>
      <c r="O709" s="46"/>
      <c r="P709" s="46"/>
      <c r="Q709" s="46"/>
    </row>
    <row r="710" spans="1:17" x14ac:dyDescent="0.35">
      <c r="A710" s="46"/>
      <c r="B710" s="46"/>
      <c r="C710" s="46"/>
      <c r="D710" s="46"/>
      <c r="E710" s="46"/>
      <c r="F710" s="46"/>
      <c r="G710" s="46"/>
      <c r="H710" s="46"/>
      <c r="I710" s="46"/>
      <c r="J710" s="46"/>
      <c r="K710" s="46"/>
      <c r="L710" s="46"/>
      <c r="M710" s="46"/>
      <c r="N710" s="46"/>
      <c r="O710" s="46"/>
      <c r="P710" s="46"/>
      <c r="Q710" s="46"/>
    </row>
    <row r="711" spans="1:17" x14ac:dyDescent="0.35">
      <c r="A711" s="46"/>
      <c r="B711" s="46"/>
      <c r="C711" s="46"/>
      <c r="D711" s="46"/>
      <c r="E711" s="46"/>
      <c r="F711" s="46"/>
      <c r="G711" s="46"/>
      <c r="H711" s="46"/>
      <c r="I711" s="46"/>
      <c r="J711" s="46"/>
      <c r="K711" s="46"/>
      <c r="L711" s="46"/>
      <c r="M711" s="46"/>
      <c r="N711" s="46"/>
      <c r="O711" s="46"/>
      <c r="P711" s="46"/>
      <c r="Q711" s="46"/>
    </row>
    <row r="712" spans="1:17" x14ac:dyDescent="0.35">
      <c r="A712" s="46"/>
      <c r="B712" s="46"/>
      <c r="C712" s="46"/>
      <c r="D712" s="46"/>
      <c r="E712" s="46"/>
      <c r="F712" s="46"/>
      <c r="G712" s="46"/>
      <c r="H712" s="46"/>
      <c r="I712" s="46"/>
      <c r="J712" s="46"/>
      <c r="K712" s="46"/>
      <c r="L712" s="46"/>
      <c r="M712" s="46"/>
      <c r="N712" s="46"/>
      <c r="O712" s="46"/>
      <c r="P712" s="46"/>
      <c r="Q712" s="46"/>
    </row>
    <row r="713" spans="1:17" x14ac:dyDescent="0.35">
      <c r="A713" s="46"/>
      <c r="B713" s="46"/>
      <c r="C713" s="46"/>
      <c r="D713" s="46"/>
      <c r="E713" s="46"/>
      <c r="F713" s="46"/>
      <c r="G713" s="46"/>
      <c r="H713" s="46"/>
      <c r="I713" s="46"/>
      <c r="J713" s="46"/>
      <c r="K713" s="46"/>
      <c r="L713" s="46"/>
      <c r="M713" s="46"/>
      <c r="N713" s="46"/>
      <c r="O713" s="46"/>
      <c r="P713" s="46"/>
      <c r="Q713" s="46"/>
    </row>
    <row r="714" spans="1:17" x14ac:dyDescent="0.35">
      <c r="A714" s="46"/>
      <c r="B714" s="46"/>
      <c r="C714" s="46"/>
      <c r="D714" s="46"/>
      <c r="E714" s="46"/>
      <c r="F714" s="46"/>
      <c r="G714" s="46"/>
      <c r="H714" s="46"/>
      <c r="I714" s="46"/>
      <c r="J714" s="46"/>
      <c r="K714" s="46"/>
      <c r="L714" s="46"/>
      <c r="M714" s="46"/>
      <c r="N714" s="46"/>
      <c r="O714" s="46"/>
      <c r="P714" s="46"/>
      <c r="Q714" s="46"/>
    </row>
    <row r="715" spans="1:17" x14ac:dyDescent="0.35">
      <c r="A715" s="46"/>
      <c r="B715" s="46"/>
      <c r="C715" s="46"/>
      <c r="D715" s="46"/>
      <c r="E715" s="46"/>
      <c r="F715" s="46"/>
      <c r="G715" s="46"/>
      <c r="H715" s="46"/>
      <c r="I715" s="46"/>
      <c r="J715" s="46"/>
      <c r="K715" s="46"/>
      <c r="L715" s="46"/>
      <c r="M715" s="46"/>
      <c r="N715" s="46"/>
      <c r="O715" s="46"/>
      <c r="P715" s="46"/>
      <c r="Q715" s="46"/>
    </row>
    <row r="716" spans="1:17" x14ac:dyDescent="0.35">
      <c r="A716" s="46"/>
      <c r="B716" s="46"/>
      <c r="C716" s="46"/>
      <c r="D716" s="46"/>
      <c r="E716" s="46"/>
      <c r="F716" s="46"/>
      <c r="G716" s="46"/>
      <c r="H716" s="46"/>
      <c r="I716" s="46"/>
      <c r="J716" s="46"/>
      <c r="K716" s="46"/>
      <c r="L716" s="46"/>
      <c r="M716" s="46"/>
      <c r="N716" s="46"/>
      <c r="O716" s="46"/>
      <c r="P716" s="46"/>
      <c r="Q716" s="46"/>
    </row>
    <row r="717" spans="1:17" x14ac:dyDescent="0.35">
      <c r="A717" s="46"/>
      <c r="B717" s="46"/>
      <c r="C717" s="46"/>
      <c r="D717" s="46"/>
      <c r="E717" s="46"/>
      <c r="F717" s="46"/>
      <c r="G717" s="46"/>
      <c r="H717" s="46"/>
      <c r="I717" s="46"/>
      <c r="J717" s="46"/>
      <c r="K717" s="46"/>
      <c r="L717" s="46"/>
      <c r="M717" s="46"/>
      <c r="N717" s="46"/>
      <c r="O717" s="46"/>
      <c r="P717" s="46"/>
      <c r="Q717" s="46"/>
    </row>
    <row r="718" spans="1:17" x14ac:dyDescent="0.35">
      <c r="A718" s="46"/>
      <c r="B718" s="46"/>
      <c r="C718" s="46"/>
      <c r="D718" s="46"/>
      <c r="E718" s="46"/>
      <c r="F718" s="46"/>
      <c r="G718" s="46"/>
      <c r="H718" s="46"/>
      <c r="I718" s="46"/>
      <c r="J718" s="46"/>
      <c r="K718" s="46"/>
      <c r="L718" s="46"/>
      <c r="M718" s="46"/>
      <c r="N718" s="46"/>
      <c r="O718" s="46"/>
      <c r="P718" s="46"/>
      <c r="Q718" s="46"/>
    </row>
    <row r="719" spans="1:17" x14ac:dyDescent="0.35">
      <c r="A719" s="46"/>
      <c r="B719" s="46"/>
      <c r="C719" s="46"/>
      <c r="D719" s="46"/>
      <c r="E719" s="46"/>
      <c r="F719" s="46"/>
      <c r="G719" s="46"/>
      <c r="H719" s="46"/>
      <c r="I719" s="46"/>
      <c r="J719" s="46"/>
      <c r="K719" s="46"/>
      <c r="L719" s="46"/>
      <c r="M719" s="46"/>
      <c r="N719" s="46"/>
      <c r="O719" s="46"/>
      <c r="P719" s="46"/>
      <c r="Q719" s="46"/>
    </row>
    <row r="720" spans="1:17" x14ac:dyDescent="0.35">
      <c r="A720" s="46"/>
      <c r="B720" s="46"/>
      <c r="C720" s="46"/>
      <c r="D720" s="46"/>
      <c r="E720" s="46"/>
      <c r="F720" s="46"/>
      <c r="G720" s="46"/>
      <c r="H720" s="46"/>
      <c r="I720" s="46"/>
      <c r="J720" s="46"/>
      <c r="K720" s="46"/>
      <c r="L720" s="46"/>
      <c r="M720" s="46"/>
      <c r="N720" s="46"/>
      <c r="O720" s="46"/>
      <c r="P720" s="46"/>
      <c r="Q720" s="46"/>
    </row>
    <row r="721" spans="1:17" x14ac:dyDescent="0.35">
      <c r="A721" s="46"/>
      <c r="B721" s="46"/>
      <c r="C721" s="46"/>
      <c r="D721" s="46"/>
      <c r="E721" s="46"/>
      <c r="F721" s="46"/>
      <c r="G721" s="46"/>
      <c r="H721" s="46"/>
      <c r="I721" s="46"/>
      <c r="J721" s="46"/>
      <c r="K721" s="46"/>
      <c r="L721" s="46"/>
      <c r="M721" s="46"/>
      <c r="N721" s="46"/>
      <c r="O721" s="46"/>
      <c r="P721" s="46"/>
      <c r="Q721" s="46"/>
    </row>
    <row r="722" spans="1:17" x14ac:dyDescent="0.35">
      <c r="A722" s="46"/>
      <c r="B722" s="46"/>
      <c r="C722" s="46"/>
      <c r="D722" s="46"/>
      <c r="E722" s="46"/>
      <c r="F722" s="46"/>
      <c r="G722" s="46"/>
      <c r="H722" s="46"/>
      <c r="I722" s="46"/>
      <c r="J722" s="46"/>
      <c r="K722" s="46"/>
      <c r="L722" s="46"/>
      <c r="M722" s="46"/>
      <c r="N722" s="46"/>
      <c r="O722" s="46"/>
      <c r="P722" s="46"/>
      <c r="Q722" s="46"/>
    </row>
    <row r="723" spans="1:17" x14ac:dyDescent="0.35">
      <c r="A723" s="46"/>
      <c r="B723" s="46"/>
      <c r="C723" s="46"/>
      <c r="D723" s="46"/>
      <c r="E723" s="46"/>
      <c r="F723" s="46"/>
      <c r="G723" s="46"/>
      <c r="H723" s="46"/>
      <c r="I723" s="46"/>
      <c r="J723" s="46"/>
      <c r="K723" s="46"/>
      <c r="L723" s="46"/>
      <c r="M723" s="46"/>
      <c r="N723" s="46"/>
      <c r="O723" s="46"/>
      <c r="P723" s="46"/>
      <c r="Q723" s="46"/>
    </row>
    <row r="724" spans="1:17" x14ac:dyDescent="0.35">
      <c r="A724" s="46"/>
      <c r="B724" s="46"/>
      <c r="C724" s="46"/>
      <c r="D724" s="46"/>
      <c r="E724" s="46"/>
      <c r="F724" s="46"/>
      <c r="G724" s="46"/>
      <c r="H724" s="46"/>
      <c r="I724" s="46"/>
      <c r="J724" s="46"/>
      <c r="K724" s="46"/>
      <c r="L724" s="46"/>
      <c r="M724" s="46"/>
      <c r="N724" s="46"/>
      <c r="O724" s="46"/>
      <c r="P724" s="46"/>
      <c r="Q724" s="46"/>
    </row>
    <row r="725" spans="1:17" x14ac:dyDescent="0.35">
      <c r="A725" s="46"/>
      <c r="B725" s="46"/>
      <c r="C725" s="46"/>
      <c r="D725" s="46"/>
      <c r="E725" s="46"/>
      <c r="F725" s="46"/>
      <c r="G725" s="46"/>
      <c r="H725" s="46"/>
      <c r="I725" s="46"/>
      <c r="J725" s="46"/>
      <c r="K725" s="46"/>
      <c r="L725" s="46"/>
      <c r="M725" s="46"/>
      <c r="N725" s="46"/>
      <c r="O725" s="46"/>
      <c r="P725" s="46"/>
      <c r="Q725" s="46"/>
    </row>
    <row r="726" spans="1:17" x14ac:dyDescent="0.35">
      <c r="A726" s="46"/>
      <c r="B726" s="46"/>
      <c r="C726" s="46"/>
      <c r="D726" s="46"/>
      <c r="E726" s="46"/>
      <c r="F726" s="46"/>
      <c r="G726" s="46"/>
      <c r="H726" s="46"/>
      <c r="I726" s="46"/>
      <c r="J726" s="46"/>
      <c r="K726" s="46"/>
      <c r="L726" s="46"/>
      <c r="M726" s="46"/>
      <c r="N726" s="46"/>
      <c r="O726" s="46"/>
      <c r="P726" s="46"/>
      <c r="Q726" s="46"/>
    </row>
    <row r="727" spans="1:17" x14ac:dyDescent="0.35">
      <c r="A727" s="46"/>
      <c r="B727" s="46"/>
      <c r="C727" s="46"/>
      <c r="D727" s="46"/>
      <c r="E727" s="46"/>
      <c r="F727" s="46"/>
      <c r="G727" s="46"/>
      <c r="H727" s="46"/>
      <c r="I727" s="46"/>
      <c r="J727" s="46"/>
      <c r="K727" s="46"/>
      <c r="L727" s="46"/>
      <c r="M727" s="46"/>
      <c r="N727" s="46"/>
      <c r="O727" s="46"/>
      <c r="P727" s="46"/>
      <c r="Q727" s="46"/>
    </row>
    <row r="728" spans="1:17" x14ac:dyDescent="0.35">
      <c r="A728" s="46"/>
      <c r="B728" s="46"/>
      <c r="C728" s="46"/>
      <c r="D728" s="46"/>
      <c r="E728" s="46"/>
      <c r="F728" s="46"/>
      <c r="G728" s="46"/>
      <c r="H728" s="46"/>
      <c r="I728" s="46"/>
      <c r="J728" s="46"/>
      <c r="K728" s="46"/>
      <c r="L728" s="46"/>
      <c r="M728" s="46"/>
      <c r="N728" s="46"/>
      <c r="O728" s="46"/>
      <c r="P728" s="46"/>
      <c r="Q728" s="46"/>
    </row>
    <row r="729" spans="1:17" x14ac:dyDescent="0.35">
      <c r="A729" s="46"/>
      <c r="B729" s="46"/>
      <c r="C729" s="46"/>
      <c r="D729" s="46"/>
      <c r="E729" s="46"/>
      <c r="F729" s="46"/>
      <c r="G729" s="46"/>
      <c r="H729" s="46"/>
      <c r="I729" s="46"/>
      <c r="J729" s="46"/>
      <c r="K729" s="46"/>
      <c r="L729" s="46"/>
      <c r="M729" s="46"/>
      <c r="N729" s="46"/>
      <c r="O729" s="46"/>
      <c r="P729" s="46"/>
      <c r="Q729" s="46"/>
    </row>
    <row r="730" spans="1:17" x14ac:dyDescent="0.35">
      <c r="A730" s="46"/>
      <c r="B730" s="46"/>
      <c r="C730" s="46"/>
      <c r="D730" s="46"/>
      <c r="E730" s="46"/>
      <c r="F730" s="46"/>
      <c r="G730" s="46"/>
      <c r="H730" s="46"/>
      <c r="I730" s="46"/>
      <c r="J730" s="46"/>
      <c r="K730" s="46"/>
      <c r="L730" s="46"/>
      <c r="M730" s="46"/>
      <c r="N730" s="46"/>
      <c r="O730" s="46"/>
      <c r="P730" s="46"/>
      <c r="Q730" s="46"/>
    </row>
    <row r="731" spans="1:17" x14ac:dyDescent="0.35">
      <c r="A731" s="46"/>
      <c r="B731" s="46"/>
      <c r="C731" s="46"/>
      <c r="D731" s="46"/>
      <c r="E731" s="46"/>
      <c r="F731" s="46"/>
      <c r="G731" s="46"/>
      <c r="H731" s="46"/>
      <c r="I731" s="46"/>
      <c r="J731" s="46"/>
      <c r="K731" s="46"/>
      <c r="L731" s="46"/>
      <c r="M731" s="46"/>
      <c r="N731" s="46"/>
      <c r="O731" s="46"/>
      <c r="P731" s="46"/>
      <c r="Q731" s="46"/>
    </row>
    <row r="732" spans="1:17" x14ac:dyDescent="0.35">
      <c r="A732" s="46"/>
      <c r="B732" s="46"/>
      <c r="C732" s="46"/>
      <c r="D732" s="46"/>
      <c r="E732" s="46"/>
      <c r="F732" s="46"/>
      <c r="G732" s="46"/>
      <c r="H732" s="46"/>
      <c r="I732" s="46"/>
      <c r="J732" s="46"/>
      <c r="K732" s="46"/>
      <c r="L732" s="46"/>
      <c r="M732" s="46"/>
      <c r="N732" s="46"/>
      <c r="O732" s="46"/>
      <c r="P732" s="46"/>
      <c r="Q732" s="46"/>
    </row>
    <row r="733" spans="1:17" x14ac:dyDescent="0.35">
      <c r="A733" s="46"/>
      <c r="B733" s="46"/>
      <c r="C733" s="46"/>
      <c r="D733" s="46"/>
      <c r="E733" s="46"/>
      <c r="F733" s="46"/>
      <c r="G733" s="46"/>
      <c r="H733" s="46"/>
      <c r="I733" s="46"/>
      <c r="J733" s="46"/>
      <c r="K733" s="46"/>
      <c r="L733" s="46"/>
      <c r="M733" s="46"/>
      <c r="N733" s="46"/>
      <c r="O733" s="46"/>
      <c r="P733" s="46"/>
      <c r="Q733" s="46"/>
    </row>
    <row r="734" spans="1:17" x14ac:dyDescent="0.35">
      <c r="A734" s="46"/>
      <c r="B734" s="46"/>
      <c r="C734" s="46"/>
      <c r="D734" s="46"/>
      <c r="E734" s="46"/>
      <c r="F734" s="46"/>
      <c r="G734" s="46"/>
      <c r="H734" s="46"/>
      <c r="I734" s="46"/>
      <c r="J734" s="46"/>
      <c r="K734" s="46"/>
      <c r="L734" s="46"/>
      <c r="M734" s="46"/>
      <c r="N734" s="46"/>
      <c r="O734" s="46"/>
      <c r="P734" s="46"/>
      <c r="Q734" s="46"/>
    </row>
    <row r="735" spans="1:17" x14ac:dyDescent="0.35">
      <c r="A735" s="46"/>
      <c r="B735" s="46"/>
      <c r="C735" s="46"/>
      <c r="D735" s="46"/>
      <c r="E735" s="46"/>
      <c r="F735" s="46"/>
      <c r="G735" s="46"/>
      <c r="H735" s="46"/>
      <c r="I735" s="46"/>
      <c r="J735" s="46"/>
      <c r="K735" s="46"/>
      <c r="L735" s="46"/>
      <c r="M735" s="46"/>
      <c r="N735" s="46"/>
      <c r="O735" s="46"/>
      <c r="P735" s="46"/>
      <c r="Q735" s="46"/>
    </row>
    <row r="736" spans="1:17" x14ac:dyDescent="0.35">
      <c r="A736" s="46"/>
      <c r="B736" s="46"/>
      <c r="C736" s="46"/>
      <c r="D736" s="46"/>
      <c r="E736" s="46"/>
      <c r="F736" s="46"/>
      <c r="G736" s="46"/>
      <c r="H736" s="46"/>
      <c r="I736" s="46"/>
      <c r="J736" s="46"/>
      <c r="K736" s="46"/>
      <c r="L736" s="46"/>
      <c r="M736" s="46"/>
      <c r="N736" s="46"/>
      <c r="O736" s="46"/>
      <c r="P736" s="46"/>
      <c r="Q736" s="46"/>
    </row>
    <row r="737" spans="1:17" x14ac:dyDescent="0.35">
      <c r="A737" s="46"/>
      <c r="B737" s="46"/>
      <c r="C737" s="46"/>
      <c r="D737" s="46"/>
      <c r="E737" s="46"/>
      <c r="F737" s="46"/>
      <c r="G737" s="46"/>
      <c r="H737" s="46"/>
      <c r="I737" s="46"/>
      <c r="J737" s="46"/>
      <c r="K737" s="46"/>
      <c r="L737" s="46"/>
      <c r="M737" s="46"/>
      <c r="N737" s="46"/>
      <c r="O737" s="46"/>
      <c r="P737" s="46"/>
      <c r="Q737" s="46"/>
    </row>
    <row r="738" spans="1:17" x14ac:dyDescent="0.35">
      <c r="A738" s="46"/>
      <c r="B738" s="46"/>
      <c r="C738" s="46"/>
      <c r="D738" s="46"/>
      <c r="E738" s="46"/>
      <c r="F738" s="46"/>
      <c r="G738" s="46"/>
      <c r="H738" s="46"/>
      <c r="I738" s="46"/>
      <c r="J738" s="46"/>
      <c r="K738" s="46"/>
      <c r="L738" s="46"/>
      <c r="M738" s="46"/>
      <c r="N738" s="46"/>
      <c r="O738" s="46"/>
      <c r="P738" s="46"/>
      <c r="Q738" s="46"/>
    </row>
    <row r="739" spans="1:17" x14ac:dyDescent="0.35">
      <c r="A739" s="46"/>
      <c r="B739" s="46"/>
      <c r="C739" s="46"/>
      <c r="D739" s="46"/>
      <c r="E739" s="46"/>
      <c r="F739" s="46"/>
      <c r="G739" s="46"/>
      <c r="H739" s="46"/>
      <c r="I739" s="46"/>
      <c r="J739" s="46"/>
      <c r="K739" s="46"/>
      <c r="L739" s="46"/>
      <c r="M739" s="46"/>
      <c r="N739" s="46"/>
      <c r="O739" s="46"/>
      <c r="P739" s="46"/>
      <c r="Q739" s="46"/>
    </row>
    <row r="740" spans="1:17" x14ac:dyDescent="0.35">
      <c r="A740" s="46"/>
      <c r="B740" s="46"/>
      <c r="C740" s="46"/>
      <c r="D740" s="46"/>
      <c r="E740" s="46"/>
      <c r="F740" s="46"/>
      <c r="G740" s="46"/>
      <c r="H740" s="46"/>
      <c r="I740" s="46"/>
      <c r="J740" s="46"/>
      <c r="K740" s="46"/>
      <c r="L740" s="46"/>
      <c r="M740" s="46"/>
      <c r="N740" s="46"/>
      <c r="O740" s="46"/>
      <c r="P740" s="46"/>
      <c r="Q740" s="46"/>
    </row>
    <row r="741" spans="1:17" x14ac:dyDescent="0.35">
      <c r="A741" s="46"/>
      <c r="B741" s="46"/>
      <c r="C741" s="46"/>
      <c r="D741" s="46"/>
      <c r="E741" s="46"/>
      <c r="F741" s="46"/>
      <c r="G741" s="46"/>
      <c r="H741" s="46"/>
      <c r="I741" s="46"/>
      <c r="J741" s="46"/>
      <c r="K741" s="46"/>
      <c r="L741" s="46"/>
      <c r="M741" s="46"/>
      <c r="N741" s="46"/>
      <c r="O741" s="46"/>
      <c r="P741" s="46"/>
      <c r="Q741" s="46"/>
    </row>
    <row r="742" spans="1:17" x14ac:dyDescent="0.35">
      <c r="A742" s="46"/>
      <c r="B742" s="46"/>
      <c r="C742" s="46"/>
      <c r="D742" s="46"/>
      <c r="E742" s="46"/>
      <c r="F742" s="46"/>
      <c r="G742" s="46"/>
      <c r="H742" s="46"/>
      <c r="I742" s="46"/>
      <c r="J742" s="46"/>
      <c r="K742" s="46"/>
      <c r="L742" s="46"/>
      <c r="M742" s="46"/>
      <c r="N742" s="46"/>
      <c r="O742" s="46"/>
      <c r="P742" s="46"/>
      <c r="Q742" s="46"/>
    </row>
    <row r="743" spans="1:17" x14ac:dyDescent="0.35">
      <c r="A743" s="46"/>
      <c r="B743" s="46"/>
      <c r="C743" s="46"/>
      <c r="D743" s="46"/>
      <c r="E743" s="46"/>
      <c r="F743" s="46"/>
      <c r="G743" s="46"/>
      <c r="H743" s="46"/>
      <c r="I743" s="46"/>
      <c r="J743" s="46"/>
      <c r="K743" s="46"/>
      <c r="L743" s="46"/>
      <c r="M743" s="46"/>
      <c r="N743" s="46"/>
      <c r="O743" s="46"/>
      <c r="P743" s="46"/>
      <c r="Q743" s="46"/>
    </row>
    <row r="744" spans="1:17" x14ac:dyDescent="0.35">
      <c r="A744" s="46"/>
      <c r="B744" s="46"/>
      <c r="C744" s="46"/>
      <c r="D744" s="46"/>
      <c r="E744" s="46"/>
      <c r="F744" s="46"/>
      <c r="G744" s="46"/>
      <c r="H744" s="46"/>
      <c r="I744" s="46"/>
      <c r="J744" s="46"/>
      <c r="K744" s="46"/>
      <c r="L744" s="46"/>
      <c r="M744" s="46"/>
      <c r="N744" s="46"/>
      <c r="O744" s="46"/>
      <c r="P744" s="46"/>
      <c r="Q744" s="46"/>
    </row>
    <row r="745" spans="1:17" x14ac:dyDescent="0.35">
      <c r="A745" s="46"/>
      <c r="B745" s="46"/>
      <c r="C745" s="46"/>
      <c r="D745" s="46"/>
      <c r="E745" s="46"/>
      <c r="F745" s="46"/>
      <c r="G745" s="46"/>
      <c r="H745" s="46"/>
      <c r="I745" s="46"/>
      <c r="J745" s="46"/>
      <c r="K745" s="46"/>
      <c r="L745" s="46"/>
      <c r="M745" s="46"/>
      <c r="N745" s="46"/>
      <c r="O745" s="46"/>
      <c r="P745" s="46"/>
      <c r="Q745" s="46"/>
    </row>
    <row r="746" spans="1:17" x14ac:dyDescent="0.35">
      <c r="A746" s="46"/>
      <c r="B746" s="46"/>
      <c r="C746" s="46"/>
      <c r="D746" s="46"/>
      <c r="E746" s="46"/>
      <c r="F746" s="46"/>
      <c r="G746" s="46"/>
      <c r="H746" s="46"/>
      <c r="I746" s="46"/>
      <c r="J746" s="46"/>
      <c r="K746" s="46"/>
      <c r="L746" s="46"/>
      <c r="M746" s="46"/>
      <c r="N746" s="46"/>
      <c r="O746" s="46"/>
      <c r="P746" s="46"/>
      <c r="Q746" s="46"/>
    </row>
    <row r="747" spans="1:17" x14ac:dyDescent="0.35">
      <c r="A747" s="46"/>
      <c r="B747" s="46"/>
      <c r="C747" s="46"/>
      <c r="D747" s="46"/>
      <c r="E747" s="46"/>
      <c r="F747" s="46"/>
      <c r="G747" s="46"/>
      <c r="H747" s="46"/>
      <c r="I747" s="46"/>
      <c r="J747" s="46"/>
      <c r="K747" s="46"/>
      <c r="L747" s="46"/>
      <c r="M747" s="46"/>
      <c r="N747" s="46"/>
      <c r="O747" s="46"/>
      <c r="P747" s="46"/>
      <c r="Q747" s="46"/>
    </row>
    <row r="748" spans="1:17" x14ac:dyDescent="0.35">
      <c r="A748" s="46"/>
      <c r="B748" s="46"/>
      <c r="C748" s="46"/>
      <c r="D748" s="46"/>
      <c r="E748" s="46"/>
      <c r="F748" s="46"/>
      <c r="G748" s="46"/>
      <c r="H748" s="46"/>
      <c r="I748" s="46"/>
      <c r="J748" s="46"/>
      <c r="K748" s="46"/>
      <c r="L748" s="46"/>
      <c r="M748" s="46"/>
      <c r="N748" s="46"/>
      <c r="O748" s="46"/>
      <c r="P748" s="46"/>
      <c r="Q748" s="46"/>
    </row>
    <row r="749" spans="1:17" x14ac:dyDescent="0.35">
      <c r="A749" s="46"/>
      <c r="B749" s="46"/>
      <c r="C749" s="46"/>
      <c r="D749" s="46"/>
      <c r="E749" s="46"/>
      <c r="F749" s="46"/>
      <c r="G749" s="46"/>
      <c r="H749" s="46"/>
      <c r="I749" s="46"/>
      <c r="J749" s="46"/>
      <c r="K749" s="46"/>
      <c r="L749" s="46"/>
      <c r="M749" s="46"/>
      <c r="N749" s="46"/>
      <c r="O749" s="46"/>
      <c r="P749" s="46"/>
      <c r="Q749" s="46"/>
    </row>
    <row r="750" spans="1:17" x14ac:dyDescent="0.35">
      <c r="A750" s="46"/>
      <c r="B750" s="46"/>
      <c r="C750" s="46"/>
      <c r="D750" s="46"/>
      <c r="E750" s="46"/>
      <c r="F750" s="46"/>
      <c r="G750" s="46"/>
      <c r="H750" s="46"/>
      <c r="I750" s="46"/>
      <c r="J750" s="46"/>
      <c r="K750" s="46"/>
      <c r="L750" s="46"/>
      <c r="M750" s="46"/>
      <c r="N750" s="46"/>
      <c r="O750" s="46"/>
      <c r="P750" s="46"/>
      <c r="Q750" s="46"/>
    </row>
    <row r="751" spans="1:17" x14ac:dyDescent="0.35">
      <c r="A751" s="46"/>
      <c r="B751" s="46"/>
      <c r="C751" s="46"/>
      <c r="D751" s="46"/>
      <c r="E751" s="46"/>
      <c r="F751" s="46"/>
      <c r="G751" s="46"/>
      <c r="H751" s="46"/>
      <c r="I751" s="46"/>
      <c r="J751" s="46"/>
      <c r="K751" s="46"/>
      <c r="L751" s="46"/>
      <c r="M751" s="46"/>
      <c r="N751" s="46"/>
      <c r="O751" s="46"/>
      <c r="P751" s="46"/>
      <c r="Q751" s="46"/>
    </row>
    <row r="752" spans="1:17" x14ac:dyDescent="0.35">
      <c r="A752" s="46"/>
      <c r="B752" s="46"/>
      <c r="C752" s="46"/>
      <c r="D752" s="46"/>
      <c r="E752" s="46"/>
      <c r="F752" s="46"/>
      <c r="G752" s="46"/>
      <c r="H752" s="46"/>
      <c r="I752" s="46"/>
      <c r="J752" s="46"/>
      <c r="K752" s="46"/>
      <c r="L752" s="46"/>
      <c r="M752" s="46"/>
      <c r="N752" s="46"/>
      <c r="O752" s="46"/>
      <c r="P752" s="46"/>
      <c r="Q752" s="46"/>
    </row>
    <row r="753" spans="1:17" x14ac:dyDescent="0.35">
      <c r="A753" s="46"/>
      <c r="B753" s="46"/>
      <c r="C753" s="46"/>
      <c r="D753" s="46"/>
      <c r="E753" s="46"/>
      <c r="F753" s="46"/>
      <c r="G753" s="46"/>
      <c r="H753" s="46"/>
      <c r="I753" s="46"/>
      <c r="J753" s="46"/>
      <c r="K753" s="46"/>
      <c r="L753" s="46"/>
      <c r="M753" s="46"/>
      <c r="N753" s="46"/>
      <c r="O753" s="46"/>
      <c r="P753" s="46"/>
      <c r="Q753" s="46"/>
    </row>
    <row r="754" spans="1:17" x14ac:dyDescent="0.35">
      <c r="A754" s="46"/>
      <c r="B754" s="46"/>
      <c r="C754" s="46"/>
      <c r="D754" s="46"/>
      <c r="E754" s="46"/>
      <c r="F754" s="46"/>
      <c r="G754" s="46"/>
      <c r="H754" s="46"/>
      <c r="I754" s="46"/>
      <c r="J754" s="46"/>
      <c r="K754" s="46"/>
      <c r="L754" s="46"/>
      <c r="M754" s="46"/>
      <c r="N754" s="46"/>
      <c r="O754" s="46"/>
      <c r="P754" s="46"/>
      <c r="Q754" s="46"/>
    </row>
    <row r="755" spans="1:17" x14ac:dyDescent="0.35">
      <c r="A755" s="46"/>
      <c r="B755" s="46"/>
      <c r="C755" s="46"/>
      <c r="D755" s="46"/>
      <c r="E755" s="46"/>
      <c r="F755" s="46"/>
      <c r="G755" s="46"/>
      <c r="H755" s="46"/>
      <c r="I755" s="46"/>
      <c r="J755" s="46"/>
      <c r="K755" s="46"/>
      <c r="L755" s="46"/>
      <c r="M755" s="46"/>
      <c r="N755" s="46"/>
      <c r="O755" s="46"/>
      <c r="P755" s="46"/>
      <c r="Q755" s="46"/>
    </row>
    <row r="756" spans="1:17" x14ac:dyDescent="0.35">
      <c r="A756" s="46"/>
      <c r="B756" s="46"/>
      <c r="C756" s="46"/>
      <c r="D756" s="46"/>
      <c r="E756" s="46"/>
      <c r="F756" s="46"/>
      <c r="G756" s="46"/>
      <c r="H756" s="46"/>
      <c r="I756" s="46"/>
      <c r="J756" s="46"/>
      <c r="K756" s="46"/>
      <c r="L756" s="46"/>
      <c r="M756" s="46"/>
      <c r="N756" s="46"/>
      <c r="O756" s="46"/>
      <c r="P756" s="46"/>
      <c r="Q756" s="46"/>
    </row>
    <row r="757" spans="1:17" x14ac:dyDescent="0.35">
      <c r="A757" s="46"/>
      <c r="B757" s="46"/>
      <c r="C757" s="46"/>
      <c r="D757" s="46"/>
      <c r="E757" s="46"/>
      <c r="F757" s="46"/>
      <c r="G757" s="46"/>
      <c r="H757" s="46"/>
      <c r="I757" s="46"/>
      <c r="J757" s="46"/>
      <c r="K757" s="46"/>
      <c r="L757" s="46"/>
      <c r="M757" s="46"/>
      <c r="N757" s="46"/>
      <c r="O757" s="46"/>
      <c r="P757" s="46"/>
      <c r="Q757" s="46"/>
    </row>
    <row r="758" spans="1:17" x14ac:dyDescent="0.35">
      <c r="A758" s="46"/>
      <c r="B758" s="46"/>
      <c r="C758" s="46"/>
      <c r="D758" s="46"/>
      <c r="E758" s="46"/>
      <c r="F758" s="46"/>
      <c r="G758" s="46"/>
      <c r="H758" s="46"/>
      <c r="I758" s="46"/>
      <c r="J758" s="46"/>
      <c r="K758" s="46"/>
      <c r="L758" s="46"/>
      <c r="M758" s="46"/>
      <c r="N758" s="46"/>
      <c r="O758" s="46"/>
      <c r="P758" s="46"/>
      <c r="Q758" s="46"/>
    </row>
    <row r="759" spans="1:17" x14ac:dyDescent="0.35">
      <c r="A759" s="46"/>
      <c r="B759" s="46"/>
      <c r="C759" s="46"/>
      <c r="D759" s="46"/>
      <c r="E759" s="46"/>
      <c r="F759" s="46"/>
      <c r="G759" s="46"/>
      <c r="H759" s="46"/>
      <c r="I759" s="46"/>
      <c r="J759" s="46"/>
      <c r="K759" s="46"/>
      <c r="L759" s="46"/>
      <c r="M759" s="46"/>
      <c r="N759" s="46"/>
      <c r="O759" s="46"/>
      <c r="P759" s="46"/>
      <c r="Q759" s="46"/>
    </row>
    <row r="760" spans="1:17" x14ac:dyDescent="0.35">
      <c r="A760" s="46"/>
      <c r="B760" s="46"/>
      <c r="C760" s="46"/>
      <c r="D760" s="46"/>
      <c r="E760" s="46"/>
      <c r="F760" s="46"/>
      <c r="G760" s="46"/>
      <c r="H760" s="46"/>
      <c r="I760" s="46"/>
      <c r="J760" s="46"/>
      <c r="K760" s="46"/>
      <c r="L760" s="46"/>
      <c r="M760" s="46"/>
      <c r="N760" s="46"/>
      <c r="O760" s="46"/>
      <c r="P760" s="46"/>
      <c r="Q760" s="46"/>
    </row>
    <row r="761" spans="1:17" x14ac:dyDescent="0.35">
      <c r="A761" s="46"/>
      <c r="B761" s="46"/>
      <c r="C761" s="46"/>
      <c r="D761" s="46"/>
      <c r="E761" s="46"/>
      <c r="F761" s="46"/>
      <c r="G761" s="46"/>
      <c r="H761" s="46"/>
      <c r="I761" s="46"/>
      <c r="J761" s="46"/>
      <c r="K761" s="46"/>
      <c r="L761" s="46"/>
      <c r="M761" s="46"/>
      <c r="N761" s="46"/>
      <c r="O761" s="46"/>
      <c r="P761" s="46"/>
      <c r="Q761" s="46"/>
    </row>
    <row r="762" spans="1:17" x14ac:dyDescent="0.35">
      <c r="A762" s="46"/>
      <c r="B762" s="46"/>
      <c r="C762" s="46"/>
      <c r="D762" s="46"/>
      <c r="E762" s="46"/>
      <c r="F762" s="46"/>
      <c r="G762" s="46"/>
      <c r="H762" s="46"/>
      <c r="I762" s="46"/>
      <c r="J762" s="46"/>
      <c r="K762" s="46"/>
      <c r="L762" s="46"/>
      <c r="M762" s="46"/>
      <c r="N762" s="46"/>
      <c r="O762" s="46"/>
      <c r="P762" s="46"/>
      <c r="Q762" s="46"/>
    </row>
    <row r="763" spans="1:17" x14ac:dyDescent="0.35">
      <c r="A763" s="46"/>
      <c r="B763" s="46"/>
      <c r="C763" s="46"/>
      <c r="D763" s="46"/>
      <c r="E763" s="46"/>
      <c r="F763" s="46"/>
      <c r="G763" s="46"/>
      <c r="H763" s="46"/>
      <c r="I763" s="46"/>
      <c r="J763" s="46"/>
      <c r="K763" s="46"/>
      <c r="L763" s="46"/>
      <c r="M763" s="46"/>
      <c r="N763" s="46"/>
      <c r="O763" s="46"/>
      <c r="P763" s="46"/>
      <c r="Q763" s="46"/>
    </row>
    <row r="764" spans="1:17" x14ac:dyDescent="0.35">
      <c r="A764" s="46"/>
      <c r="B764" s="46"/>
      <c r="C764" s="46"/>
      <c r="D764" s="46"/>
      <c r="E764" s="46"/>
      <c r="F764" s="46"/>
      <c r="G764" s="46"/>
      <c r="H764" s="46"/>
      <c r="I764" s="46"/>
      <c r="J764" s="46"/>
      <c r="K764" s="46"/>
      <c r="L764" s="46"/>
      <c r="M764" s="46"/>
      <c r="N764" s="46"/>
      <c r="O764" s="46"/>
      <c r="P764" s="46"/>
      <c r="Q764" s="46"/>
    </row>
    <row r="765" spans="1:17" x14ac:dyDescent="0.35">
      <c r="A765" s="46"/>
      <c r="B765" s="46"/>
      <c r="C765" s="46"/>
      <c r="D765" s="46"/>
      <c r="E765" s="46"/>
      <c r="F765" s="46"/>
      <c r="G765" s="46"/>
      <c r="H765" s="46"/>
      <c r="I765" s="46"/>
      <c r="J765" s="46"/>
      <c r="K765" s="46"/>
      <c r="L765" s="46"/>
      <c r="M765" s="46"/>
      <c r="N765" s="46"/>
      <c r="O765" s="46"/>
      <c r="P765" s="46"/>
      <c r="Q765" s="46"/>
    </row>
    <row r="766" spans="1:17" x14ac:dyDescent="0.35">
      <c r="A766" s="46"/>
      <c r="B766" s="46"/>
      <c r="C766" s="46"/>
      <c r="D766" s="46"/>
      <c r="E766" s="46"/>
      <c r="F766" s="46"/>
      <c r="G766" s="46"/>
      <c r="H766" s="46"/>
      <c r="I766" s="46"/>
      <c r="J766" s="46"/>
      <c r="K766" s="46"/>
      <c r="L766" s="46"/>
      <c r="M766" s="46"/>
      <c r="N766" s="46"/>
      <c r="O766" s="46"/>
      <c r="P766" s="46"/>
      <c r="Q766" s="46"/>
    </row>
    <row r="767" spans="1:17" x14ac:dyDescent="0.35">
      <c r="A767" s="46"/>
      <c r="B767" s="46"/>
      <c r="C767" s="46"/>
      <c r="D767" s="46"/>
      <c r="E767" s="46"/>
      <c r="F767" s="46"/>
      <c r="G767" s="46"/>
      <c r="H767" s="46"/>
      <c r="I767" s="46"/>
      <c r="J767" s="46"/>
      <c r="K767" s="46"/>
      <c r="L767" s="46"/>
      <c r="M767" s="46"/>
      <c r="N767" s="46"/>
      <c r="O767" s="46"/>
      <c r="P767" s="46"/>
      <c r="Q767" s="46"/>
    </row>
    <row r="768" spans="1:17" x14ac:dyDescent="0.35">
      <c r="A768" s="46"/>
      <c r="B768" s="46"/>
      <c r="C768" s="46"/>
      <c r="D768" s="46"/>
      <c r="E768" s="46"/>
      <c r="F768" s="46"/>
      <c r="G768" s="46"/>
      <c r="H768" s="46"/>
      <c r="I768" s="46"/>
      <c r="J768" s="46"/>
      <c r="K768" s="46"/>
      <c r="L768" s="46"/>
      <c r="M768" s="46"/>
      <c r="N768" s="46"/>
      <c r="O768" s="46"/>
      <c r="P768" s="46"/>
      <c r="Q768" s="46"/>
    </row>
    <row r="769" spans="1:17" x14ac:dyDescent="0.35">
      <c r="A769" s="46"/>
      <c r="B769" s="46"/>
      <c r="C769" s="46"/>
      <c r="D769" s="46"/>
      <c r="E769" s="46"/>
      <c r="F769" s="46"/>
      <c r="G769" s="46"/>
      <c r="H769" s="46"/>
      <c r="I769" s="46"/>
      <c r="J769" s="46"/>
      <c r="K769" s="46"/>
      <c r="L769" s="46"/>
      <c r="M769" s="46"/>
      <c r="N769" s="46"/>
      <c r="O769" s="46"/>
      <c r="P769" s="46"/>
      <c r="Q769" s="46"/>
    </row>
    <row r="770" spans="1:17" x14ac:dyDescent="0.35">
      <c r="A770" s="46"/>
      <c r="B770" s="46"/>
      <c r="C770" s="46"/>
      <c r="D770" s="46"/>
      <c r="E770" s="46"/>
      <c r="F770" s="46"/>
      <c r="G770" s="46"/>
      <c r="H770" s="46"/>
      <c r="I770" s="46"/>
      <c r="J770" s="46"/>
      <c r="K770" s="46"/>
      <c r="L770" s="46"/>
      <c r="M770" s="46"/>
      <c r="N770" s="46"/>
      <c r="O770" s="46"/>
      <c r="P770" s="46"/>
      <c r="Q770" s="46"/>
    </row>
    <row r="771" spans="1:17" x14ac:dyDescent="0.35">
      <c r="A771" s="46"/>
      <c r="B771" s="46"/>
      <c r="C771" s="46"/>
      <c r="D771" s="46"/>
      <c r="E771" s="46"/>
      <c r="F771" s="46"/>
      <c r="G771" s="46"/>
      <c r="H771" s="46"/>
      <c r="I771" s="46"/>
      <c r="J771" s="46"/>
      <c r="K771" s="46"/>
      <c r="L771" s="46"/>
      <c r="M771" s="46"/>
      <c r="N771" s="46"/>
      <c r="O771" s="46"/>
      <c r="P771" s="46"/>
      <c r="Q771" s="46"/>
    </row>
    <row r="772" spans="1:17" x14ac:dyDescent="0.35">
      <c r="A772" s="46"/>
      <c r="B772" s="46"/>
      <c r="C772" s="46"/>
      <c r="D772" s="46"/>
      <c r="E772" s="46"/>
      <c r="F772" s="46"/>
      <c r="G772" s="46"/>
      <c r="H772" s="46"/>
      <c r="I772" s="46"/>
      <c r="J772" s="46"/>
      <c r="K772" s="46"/>
      <c r="L772" s="46"/>
      <c r="M772" s="46"/>
      <c r="N772" s="46"/>
      <c r="O772" s="46"/>
      <c r="P772" s="46"/>
      <c r="Q772" s="46"/>
    </row>
    <row r="773" spans="1:17" x14ac:dyDescent="0.35">
      <c r="A773" s="46"/>
      <c r="B773" s="46"/>
      <c r="C773" s="46"/>
      <c r="D773" s="46"/>
      <c r="E773" s="46"/>
      <c r="F773" s="46"/>
      <c r="G773" s="46"/>
      <c r="H773" s="46"/>
      <c r="I773" s="46"/>
      <c r="J773" s="46"/>
      <c r="K773" s="46"/>
      <c r="L773" s="46"/>
      <c r="M773" s="46"/>
      <c r="N773" s="46"/>
      <c r="O773" s="46"/>
      <c r="P773" s="46"/>
      <c r="Q773" s="46"/>
    </row>
    <row r="774" spans="1:17" x14ac:dyDescent="0.35">
      <c r="A774" s="46"/>
      <c r="B774" s="46"/>
      <c r="C774" s="46"/>
      <c r="D774" s="46"/>
      <c r="E774" s="46"/>
      <c r="F774" s="46"/>
      <c r="G774" s="46"/>
      <c r="H774" s="46"/>
      <c r="I774" s="46"/>
      <c r="J774" s="46"/>
      <c r="K774" s="46"/>
      <c r="L774" s="46"/>
      <c r="M774" s="46"/>
      <c r="N774" s="46"/>
      <c r="O774" s="46"/>
      <c r="P774" s="46"/>
      <c r="Q774" s="46"/>
    </row>
    <row r="775" spans="1:17" x14ac:dyDescent="0.35">
      <c r="A775" s="46"/>
      <c r="B775" s="46"/>
      <c r="C775" s="46"/>
      <c r="D775" s="46"/>
      <c r="E775" s="46"/>
      <c r="F775" s="46"/>
      <c r="G775" s="46"/>
      <c r="H775" s="46"/>
      <c r="I775" s="46"/>
      <c r="J775" s="46"/>
      <c r="K775" s="46"/>
      <c r="L775" s="46"/>
      <c r="M775" s="46"/>
      <c r="N775" s="46"/>
      <c r="O775" s="46"/>
      <c r="P775" s="46"/>
      <c r="Q775" s="46"/>
    </row>
    <row r="776" spans="1:17" x14ac:dyDescent="0.35">
      <c r="A776" s="46"/>
      <c r="B776" s="46"/>
      <c r="C776" s="46"/>
      <c r="D776" s="46"/>
      <c r="E776" s="46"/>
      <c r="F776" s="46"/>
      <c r="G776" s="46"/>
      <c r="H776" s="46"/>
      <c r="I776" s="46"/>
      <c r="J776" s="46"/>
      <c r="K776" s="46"/>
      <c r="L776" s="46"/>
      <c r="M776" s="46"/>
      <c r="N776" s="46"/>
      <c r="O776" s="46"/>
      <c r="P776" s="46"/>
      <c r="Q776" s="46"/>
    </row>
    <row r="777" spans="1:17" x14ac:dyDescent="0.35">
      <c r="A777" s="46"/>
      <c r="B777" s="46"/>
      <c r="C777" s="46"/>
      <c r="D777" s="46"/>
      <c r="E777" s="46"/>
      <c r="F777" s="46"/>
      <c r="G777" s="46"/>
      <c r="H777" s="46"/>
      <c r="I777" s="46"/>
      <c r="J777" s="46"/>
      <c r="K777" s="46"/>
      <c r="L777" s="46"/>
      <c r="M777" s="46"/>
      <c r="N777" s="46"/>
      <c r="O777" s="46"/>
      <c r="P777" s="46"/>
      <c r="Q777" s="46"/>
    </row>
    <row r="778" spans="1:17" x14ac:dyDescent="0.35">
      <c r="A778" s="46"/>
      <c r="B778" s="46"/>
      <c r="C778" s="46"/>
      <c r="D778" s="46"/>
      <c r="E778" s="46"/>
      <c r="F778" s="46"/>
      <c r="G778" s="46"/>
      <c r="H778" s="46"/>
      <c r="I778" s="46"/>
      <c r="J778" s="46"/>
      <c r="K778" s="46"/>
      <c r="L778" s="46"/>
      <c r="M778" s="46"/>
      <c r="N778" s="46"/>
      <c r="O778" s="46"/>
      <c r="P778" s="46"/>
      <c r="Q778" s="46"/>
    </row>
    <row r="779" spans="1:17" x14ac:dyDescent="0.35">
      <c r="A779" s="46"/>
      <c r="B779" s="46"/>
      <c r="C779" s="46"/>
      <c r="D779" s="46"/>
      <c r="E779" s="46"/>
      <c r="F779" s="46"/>
      <c r="G779" s="46"/>
      <c r="H779" s="46"/>
      <c r="I779" s="46"/>
      <c r="J779" s="46"/>
      <c r="K779" s="46"/>
      <c r="L779" s="46"/>
      <c r="M779" s="46"/>
      <c r="N779" s="46"/>
      <c r="O779" s="46"/>
      <c r="P779" s="46"/>
      <c r="Q779" s="46"/>
    </row>
    <row r="780" spans="1:17" x14ac:dyDescent="0.35">
      <c r="A780" s="46"/>
      <c r="B780" s="46"/>
      <c r="C780" s="46"/>
      <c r="D780" s="46"/>
      <c r="E780" s="46"/>
      <c r="F780" s="46"/>
      <c r="G780" s="46"/>
      <c r="H780" s="46"/>
      <c r="I780" s="46"/>
      <c r="J780" s="46"/>
      <c r="K780" s="46"/>
      <c r="L780" s="46"/>
      <c r="M780" s="46"/>
      <c r="N780" s="46"/>
      <c r="O780" s="46"/>
      <c r="P780" s="46"/>
      <c r="Q780" s="46"/>
    </row>
    <row r="781" spans="1:17" x14ac:dyDescent="0.35">
      <c r="A781" s="46"/>
      <c r="B781" s="46"/>
      <c r="C781" s="46"/>
      <c r="D781" s="46"/>
      <c r="E781" s="46"/>
      <c r="F781" s="46"/>
      <c r="G781" s="46"/>
      <c r="H781" s="46"/>
      <c r="I781" s="46"/>
      <c r="J781" s="46"/>
      <c r="K781" s="46"/>
      <c r="L781" s="46"/>
      <c r="M781" s="46"/>
      <c r="N781" s="46"/>
      <c r="O781" s="46"/>
      <c r="P781" s="46"/>
      <c r="Q781" s="46"/>
    </row>
    <row r="782" spans="1:17" x14ac:dyDescent="0.35">
      <c r="A782" s="46"/>
      <c r="B782" s="46"/>
      <c r="C782" s="46"/>
      <c r="D782" s="46"/>
      <c r="E782" s="46"/>
      <c r="F782" s="46"/>
      <c r="G782" s="46"/>
      <c r="H782" s="46"/>
      <c r="I782" s="46"/>
      <c r="J782" s="46"/>
      <c r="K782" s="46"/>
      <c r="L782" s="46"/>
      <c r="M782" s="46"/>
      <c r="N782" s="46"/>
      <c r="O782" s="46"/>
      <c r="P782" s="46"/>
      <c r="Q782" s="46"/>
    </row>
    <row r="783" spans="1:17" x14ac:dyDescent="0.35">
      <c r="A783" s="46"/>
      <c r="B783" s="46"/>
      <c r="C783" s="46"/>
      <c r="D783" s="46"/>
      <c r="E783" s="46"/>
      <c r="F783" s="46"/>
      <c r="G783" s="46"/>
      <c r="H783" s="46"/>
      <c r="I783" s="46"/>
      <c r="J783" s="46"/>
      <c r="K783" s="46"/>
      <c r="L783" s="46"/>
      <c r="M783" s="46"/>
      <c r="N783" s="46"/>
      <c r="O783" s="46"/>
      <c r="P783" s="46"/>
      <c r="Q783" s="46"/>
    </row>
    <row r="784" spans="1:17" x14ac:dyDescent="0.35">
      <c r="A784" s="46"/>
      <c r="B784" s="46"/>
      <c r="C784" s="46"/>
      <c r="D784" s="46"/>
      <c r="E784" s="46"/>
      <c r="F784" s="46"/>
      <c r="G784" s="46"/>
      <c r="H784" s="46"/>
      <c r="I784" s="46"/>
      <c r="J784" s="46"/>
      <c r="K784" s="46"/>
      <c r="L784" s="46"/>
      <c r="M784" s="46"/>
      <c r="N784" s="46"/>
      <c r="O784" s="46"/>
      <c r="P784" s="46"/>
      <c r="Q784" s="46"/>
    </row>
    <row r="785" spans="1:17" x14ac:dyDescent="0.35">
      <c r="A785" s="46"/>
      <c r="B785" s="46"/>
      <c r="C785" s="46"/>
      <c r="D785" s="46"/>
      <c r="E785" s="46"/>
      <c r="F785" s="46"/>
      <c r="G785" s="46"/>
      <c r="H785" s="46"/>
      <c r="I785" s="46"/>
      <c r="J785" s="46"/>
      <c r="K785" s="46"/>
      <c r="L785" s="46"/>
      <c r="M785" s="46"/>
      <c r="N785" s="46"/>
      <c r="O785" s="46"/>
      <c r="P785" s="46"/>
      <c r="Q785" s="46"/>
    </row>
    <row r="786" spans="1:17" x14ac:dyDescent="0.35">
      <c r="A786" s="46"/>
      <c r="B786" s="46"/>
      <c r="C786" s="46"/>
      <c r="D786" s="46"/>
      <c r="E786" s="46"/>
      <c r="F786" s="46"/>
      <c r="G786" s="46"/>
      <c r="H786" s="46"/>
      <c r="I786" s="46"/>
      <c r="J786" s="46"/>
      <c r="K786" s="46"/>
      <c r="L786" s="46"/>
      <c r="M786" s="46"/>
      <c r="N786" s="46"/>
      <c r="O786" s="46"/>
      <c r="P786" s="46"/>
      <c r="Q786" s="46"/>
    </row>
    <row r="787" spans="1:17" x14ac:dyDescent="0.35">
      <c r="A787" s="46"/>
      <c r="B787" s="46"/>
      <c r="C787" s="46"/>
      <c r="D787" s="46"/>
      <c r="E787" s="46"/>
      <c r="F787" s="46"/>
      <c r="G787" s="46"/>
      <c r="H787" s="46"/>
      <c r="I787" s="46"/>
      <c r="J787" s="46"/>
      <c r="K787" s="46"/>
      <c r="L787" s="46"/>
      <c r="M787" s="46"/>
      <c r="N787" s="46"/>
      <c r="O787" s="46"/>
      <c r="P787" s="46"/>
      <c r="Q787" s="46"/>
    </row>
    <row r="788" spans="1:17" x14ac:dyDescent="0.35">
      <c r="A788" s="46"/>
      <c r="B788" s="46"/>
      <c r="C788" s="46"/>
      <c r="D788" s="46"/>
      <c r="E788" s="46"/>
      <c r="F788" s="46"/>
      <c r="G788" s="46"/>
      <c r="H788" s="46"/>
      <c r="I788" s="46"/>
      <c r="J788" s="46"/>
      <c r="K788" s="46"/>
      <c r="L788" s="46"/>
      <c r="M788" s="46"/>
      <c r="N788" s="46"/>
      <c r="O788" s="46"/>
      <c r="P788" s="46"/>
      <c r="Q788" s="46"/>
    </row>
    <row r="789" spans="1:17" x14ac:dyDescent="0.35">
      <c r="A789" s="46"/>
      <c r="B789" s="46"/>
      <c r="C789" s="46"/>
      <c r="D789" s="46"/>
      <c r="E789" s="46"/>
      <c r="F789" s="46"/>
      <c r="G789" s="46"/>
      <c r="H789" s="46"/>
      <c r="I789" s="46"/>
      <c r="J789" s="46"/>
      <c r="K789" s="46"/>
      <c r="L789" s="46"/>
      <c r="M789" s="46"/>
      <c r="N789" s="46"/>
      <c r="O789" s="46"/>
      <c r="P789" s="46"/>
      <c r="Q789" s="46"/>
    </row>
    <row r="790" spans="1:17" x14ac:dyDescent="0.35">
      <c r="A790" s="46"/>
      <c r="B790" s="46"/>
      <c r="C790" s="46"/>
      <c r="D790" s="46"/>
      <c r="E790" s="46"/>
      <c r="F790" s="46"/>
      <c r="G790" s="46"/>
      <c r="H790" s="46"/>
      <c r="I790" s="46"/>
      <c r="J790" s="46"/>
      <c r="K790" s="46"/>
      <c r="L790" s="46"/>
      <c r="M790" s="46"/>
      <c r="N790" s="46"/>
      <c r="O790" s="46"/>
      <c r="P790" s="46"/>
      <c r="Q790" s="46"/>
    </row>
    <row r="791" spans="1:17" x14ac:dyDescent="0.35">
      <c r="A791" s="46"/>
      <c r="B791" s="46"/>
      <c r="C791" s="46"/>
      <c r="D791" s="46"/>
      <c r="E791" s="46"/>
      <c r="F791" s="46"/>
      <c r="G791" s="46"/>
      <c r="H791" s="46"/>
      <c r="I791" s="46"/>
      <c r="J791" s="46"/>
      <c r="K791" s="46"/>
      <c r="L791" s="46"/>
      <c r="M791" s="46"/>
      <c r="N791" s="46"/>
      <c r="O791" s="46"/>
      <c r="P791" s="46"/>
      <c r="Q791" s="46"/>
    </row>
    <row r="792" spans="1:17" x14ac:dyDescent="0.35">
      <c r="A792" s="46"/>
      <c r="B792" s="46"/>
      <c r="C792" s="46"/>
      <c r="D792" s="46"/>
      <c r="E792" s="46"/>
      <c r="F792" s="46"/>
      <c r="G792" s="46"/>
      <c r="H792" s="46"/>
      <c r="I792" s="46"/>
      <c r="J792" s="46"/>
      <c r="K792" s="46"/>
      <c r="L792" s="46"/>
      <c r="M792" s="46"/>
      <c r="N792" s="46"/>
      <c r="O792" s="46"/>
      <c r="P792" s="46"/>
      <c r="Q792" s="46"/>
    </row>
    <row r="793" spans="1:17" x14ac:dyDescent="0.35">
      <c r="A793" s="46"/>
      <c r="B793" s="46"/>
      <c r="C793" s="46"/>
      <c r="D793" s="46"/>
      <c r="E793" s="46"/>
      <c r="F793" s="46"/>
      <c r="G793" s="46"/>
      <c r="H793" s="46"/>
      <c r="I793" s="46"/>
      <c r="J793" s="46"/>
      <c r="K793" s="46"/>
      <c r="L793" s="46"/>
      <c r="M793" s="46"/>
      <c r="N793" s="46"/>
      <c r="O793" s="46"/>
      <c r="P793" s="46"/>
      <c r="Q793" s="46"/>
    </row>
    <row r="794" spans="1:17" x14ac:dyDescent="0.35">
      <c r="A794" s="46"/>
      <c r="B794" s="46"/>
      <c r="C794" s="46"/>
      <c r="D794" s="46"/>
      <c r="E794" s="46"/>
      <c r="F794" s="46"/>
      <c r="G794" s="46"/>
      <c r="H794" s="46"/>
      <c r="I794" s="46"/>
      <c r="J794" s="46"/>
      <c r="K794" s="46"/>
      <c r="L794" s="46"/>
      <c r="M794" s="46"/>
      <c r="N794" s="46"/>
      <c r="O794" s="46"/>
      <c r="P794" s="46"/>
      <c r="Q794" s="46"/>
    </row>
    <row r="795" spans="1:17" x14ac:dyDescent="0.35">
      <c r="A795" s="46"/>
      <c r="B795" s="46"/>
      <c r="C795" s="46"/>
      <c r="D795" s="46"/>
      <c r="E795" s="46"/>
      <c r="F795" s="46"/>
      <c r="G795" s="46"/>
      <c r="H795" s="46"/>
      <c r="I795" s="46"/>
      <c r="J795" s="46"/>
      <c r="K795" s="46"/>
      <c r="L795" s="46"/>
      <c r="M795" s="46"/>
      <c r="N795" s="46"/>
      <c r="O795" s="46"/>
      <c r="P795" s="46"/>
      <c r="Q795" s="46"/>
    </row>
    <row r="796" spans="1:17" x14ac:dyDescent="0.35">
      <c r="A796" s="46"/>
      <c r="B796" s="46"/>
      <c r="C796" s="46"/>
      <c r="D796" s="46"/>
      <c r="E796" s="46"/>
      <c r="F796" s="46"/>
      <c r="G796" s="46"/>
      <c r="H796" s="46"/>
      <c r="I796" s="46"/>
      <c r="J796" s="46"/>
      <c r="K796" s="46"/>
      <c r="L796" s="46"/>
      <c r="M796" s="46"/>
      <c r="N796" s="46"/>
      <c r="O796" s="46"/>
      <c r="P796" s="46"/>
      <c r="Q796" s="46"/>
    </row>
    <row r="797" spans="1:17" x14ac:dyDescent="0.35">
      <c r="A797" s="46"/>
      <c r="B797" s="46"/>
      <c r="C797" s="46"/>
      <c r="D797" s="46"/>
      <c r="E797" s="46"/>
      <c r="F797" s="46"/>
      <c r="G797" s="46"/>
      <c r="H797" s="46"/>
      <c r="I797" s="46"/>
      <c r="J797" s="46"/>
      <c r="K797" s="46"/>
      <c r="L797" s="46"/>
      <c r="M797" s="46"/>
      <c r="N797" s="46"/>
      <c r="O797" s="46"/>
      <c r="P797" s="46"/>
      <c r="Q797" s="46"/>
    </row>
    <row r="798" spans="1:17" x14ac:dyDescent="0.35">
      <c r="A798" s="46"/>
      <c r="B798" s="46"/>
      <c r="C798" s="46"/>
      <c r="D798" s="46"/>
      <c r="E798" s="46"/>
      <c r="F798" s="46"/>
      <c r="G798" s="46"/>
      <c r="H798" s="46"/>
      <c r="I798" s="46"/>
      <c r="J798" s="46"/>
      <c r="K798" s="46"/>
      <c r="L798" s="46"/>
      <c r="M798" s="46"/>
      <c r="N798" s="46"/>
      <c r="O798" s="46"/>
      <c r="P798" s="46"/>
      <c r="Q798" s="46"/>
    </row>
    <row r="799" spans="1:17" x14ac:dyDescent="0.35">
      <c r="A799" s="46"/>
      <c r="B799" s="46"/>
      <c r="C799" s="46"/>
      <c r="D799" s="46"/>
      <c r="E799" s="46"/>
      <c r="F799" s="46"/>
      <c r="G799" s="46"/>
      <c r="H799" s="46"/>
      <c r="I799" s="46"/>
      <c r="J799" s="46"/>
      <c r="K799" s="46"/>
      <c r="L799" s="46"/>
      <c r="M799" s="46"/>
      <c r="N799" s="46"/>
      <c r="O799" s="46"/>
      <c r="P799" s="46"/>
      <c r="Q799" s="46"/>
    </row>
    <row r="800" spans="1:17" x14ac:dyDescent="0.35">
      <c r="A800" s="46"/>
      <c r="B800" s="46"/>
      <c r="C800" s="46"/>
      <c r="D800" s="46"/>
      <c r="E800" s="46"/>
      <c r="F800" s="46"/>
      <c r="G800" s="46"/>
      <c r="H800" s="46"/>
      <c r="I800" s="46"/>
      <c r="J800" s="46"/>
      <c r="K800" s="46"/>
      <c r="L800" s="46"/>
      <c r="M800" s="46"/>
      <c r="N800" s="46"/>
      <c r="O800" s="46"/>
      <c r="P800" s="46"/>
      <c r="Q800" s="46"/>
    </row>
    <row r="801" spans="1:17" x14ac:dyDescent="0.35">
      <c r="A801" s="46"/>
      <c r="B801" s="46"/>
      <c r="C801" s="46"/>
      <c r="D801" s="46"/>
      <c r="E801" s="46"/>
      <c r="F801" s="46"/>
      <c r="G801" s="46"/>
      <c r="H801" s="46"/>
      <c r="I801" s="46"/>
      <c r="J801" s="46"/>
      <c r="K801" s="46"/>
      <c r="L801" s="46"/>
      <c r="M801" s="46"/>
      <c r="N801" s="46"/>
      <c r="O801" s="46"/>
      <c r="P801" s="46"/>
      <c r="Q801" s="46"/>
    </row>
    <row r="802" spans="1:17" x14ac:dyDescent="0.35">
      <c r="A802" s="46"/>
      <c r="B802" s="46"/>
      <c r="C802" s="46"/>
      <c r="D802" s="46"/>
      <c r="E802" s="46"/>
      <c r="F802" s="46"/>
      <c r="G802" s="46"/>
      <c r="H802" s="46"/>
      <c r="I802" s="46"/>
      <c r="J802" s="46"/>
      <c r="K802" s="46"/>
      <c r="L802" s="46"/>
      <c r="M802" s="46"/>
      <c r="N802" s="46"/>
      <c r="O802" s="46"/>
      <c r="P802" s="46"/>
      <c r="Q802" s="46"/>
    </row>
    <row r="803" spans="1:17" x14ac:dyDescent="0.35">
      <c r="A803" s="46"/>
      <c r="B803" s="46"/>
      <c r="C803" s="46"/>
      <c r="D803" s="46"/>
      <c r="E803" s="46"/>
      <c r="F803" s="46"/>
      <c r="G803" s="46"/>
      <c r="H803" s="46"/>
      <c r="I803" s="46"/>
      <c r="J803" s="46"/>
      <c r="K803" s="46"/>
      <c r="L803" s="46"/>
      <c r="M803" s="46"/>
      <c r="N803" s="46"/>
      <c r="O803" s="46"/>
      <c r="P803" s="46"/>
      <c r="Q803" s="46"/>
    </row>
    <row r="804" spans="1:17" x14ac:dyDescent="0.35">
      <c r="A804" s="46"/>
      <c r="B804" s="46"/>
      <c r="C804" s="46"/>
      <c r="D804" s="46"/>
      <c r="E804" s="46"/>
      <c r="F804" s="46"/>
      <c r="G804" s="46"/>
      <c r="H804" s="46"/>
      <c r="I804" s="46"/>
      <c r="J804" s="46"/>
      <c r="K804" s="46"/>
      <c r="L804" s="46"/>
      <c r="M804" s="46"/>
      <c r="N804" s="46"/>
      <c r="O804" s="46"/>
      <c r="P804" s="46"/>
      <c r="Q804" s="46"/>
    </row>
    <row r="805" spans="1:17" x14ac:dyDescent="0.35">
      <c r="A805" s="46"/>
      <c r="B805" s="46"/>
      <c r="C805" s="46"/>
      <c r="D805" s="46"/>
      <c r="E805" s="46"/>
      <c r="F805" s="46"/>
      <c r="G805" s="46"/>
      <c r="H805" s="46"/>
      <c r="I805" s="46"/>
      <c r="J805" s="46"/>
      <c r="K805" s="46"/>
      <c r="L805" s="46"/>
      <c r="M805" s="46"/>
      <c r="N805" s="46"/>
      <c r="O805" s="46"/>
      <c r="P805" s="46"/>
      <c r="Q805" s="46"/>
    </row>
    <row r="806" spans="1:17" x14ac:dyDescent="0.35">
      <c r="A806" s="46"/>
      <c r="B806" s="46"/>
      <c r="C806" s="46"/>
      <c r="D806" s="46"/>
      <c r="E806" s="46"/>
      <c r="F806" s="46"/>
      <c r="G806" s="46"/>
      <c r="H806" s="46"/>
      <c r="I806" s="46"/>
      <c r="J806" s="46"/>
      <c r="K806" s="46"/>
      <c r="L806" s="46"/>
      <c r="M806" s="46"/>
      <c r="N806" s="46"/>
      <c r="O806" s="46"/>
      <c r="P806" s="46"/>
      <c r="Q806" s="46"/>
    </row>
    <row r="807" spans="1:17" x14ac:dyDescent="0.35">
      <c r="A807" s="46"/>
      <c r="B807" s="46"/>
      <c r="C807" s="46"/>
      <c r="D807" s="46"/>
      <c r="E807" s="46"/>
      <c r="F807" s="46"/>
      <c r="G807" s="46"/>
      <c r="H807" s="46"/>
      <c r="I807" s="46"/>
      <c r="J807" s="46"/>
      <c r="K807" s="46"/>
      <c r="L807" s="46"/>
      <c r="M807" s="46"/>
      <c r="N807" s="46"/>
      <c r="O807" s="46"/>
      <c r="P807" s="46"/>
      <c r="Q807" s="46"/>
    </row>
    <row r="808" spans="1:17" x14ac:dyDescent="0.35">
      <c r="A808" s="46"/>
      <c r="B808" s="46"/>
      <c r="C808" s="46"/>
      <c r="D808" s="46"/>
      <c r="E808" s="46"/>
      <c r="F808" s="46"/>
      <c r="G808" s="46"/>
      <c r="H808" s="46"/>
      <c r="I808" s="46"/>
      <c r="J808" s="46"/>
      <c r="K808" s="46"/>
      <c r="L808" s="46"/>
      <c r="M808" s="46"/>
      <c r="N808" s="46"/>
      <c r="O808" s="46"/>
      <c r="P808" s="46"/>
      <c r="Q808" s="46"/>
    </row>
    <row r="809" spans="1:17" x14ac:dyDescent="0.35">
      <c r="A809" s="46"/>
      <c r="B809" s="46"/>
      <c r="C809" s="46"/>
      <c r="D809" s="46"/>
      <c r="E809" s="46"/>
      <c r="F809" s="46"/>
      <c r="G809" s="46"/>
      <c r="H809" s="46"/>
      <c r="I809" s="46"/>
      <c r="J809" s="46"/>
      <c r="K809" s="46"/>
      <c r="L809" s="46"/>
      <c r="M809" s="46"/>
      <c r="N809" s="46"/>
      <c r="O809" s="46"/>
      <c r="P809" s="46"/>
      <c r="Q809" s="46"/>
    </row>
    <row r="810" spans="1:17" x14ac:dyDescent="0.35">
      <c r="A810" s="46"/>
      <c r="B810" s="46"/>
      <c r="C810" s="46"/>
      <c r="D810" s="46"/>
      <c r="E810" s="46"/>
      <c r="F810" s="46"/>
      <c r="G810" s="46"/>
      <c r="H810" s="46"/>
      <c r="I810" s="46"/>
      <c r="J810" s="46"/>
      <c r="K810" s="46"/>
      <c r="L810" s="46"/>
      <c r="M810" s="46"/>
      <c r="N810" s="46"/>
      <c r="O810" s="46"/>
      <c r="P810" s="46"/>
      <c r="Q810" s="46"/>
    </row>
    <row r="811" spans="1:17" x14ac:dyDescent="0.35">
      <c r="A811" s="46"/>
      <c r="B811" s="46"/>
      <c r="C811" s="46"/>
      <c r="D811" s="46"/>
      <c r="E811" s="46"/>
      <c r="F811" s="46"/>
      <c r="G811" s="46"/>
      <c r="H811" s="46"/>
      <c r="I811" s="46"/>
      <c r="J811" s="46"/>
      <c r="K811" s="46"/>
      <c r="L811" s="46"/>
      <c r="M811" s="46"/>
      <c r="N811" s="46"/>
      <c r="O811" s="46"/>
      <c r="P811" s="46"/>
      <c r="Q811" s="46"/>
    </row>
    <row r="812" spans="1:17" x14ac:dyDescent="0.35">
      <c r="A812" s="46"/>
      <c r="B812" s="46"/>
      <c r="C812" s="46"/>
      <c r="D812" s="46"/>
      <c r="E812" s="46"/>
      <c r="F812" s="46"/>
      <c r="G812" s="46"/>
      <c r="H812" s="46"/>
      <c r="I812" s="46"/>
      <c r="J812" s="46"/>
      <c r="K812" s="46"/>
      <c r="L812" s="46"/>
      <c r="M812" s="46"/>
      <c r="N812" s="46"/>
      <c r="O812" s="46"/>
      <c r="P812" s="46"/>
      <c r="Q812" s="46"/>
    </row>
    <row r="813" spans="1:17" x14ac:dyDescent="0.35">
      <c r="A813" s="46"/>
      <c r="B813" s="46"/>
      <c r="C813" s="46"/>
      <c r="D813" s="46"/>
      <c r="E813" s="46"/>
      <c r="F813" s="46"/>
      <c r="G813" s="46"/>
      <c r="H813" s="46"/>
      <c r="I813" s="46"/>
      <c r="J813" s="46"/>
      <c r="K813" s="46"/>
      <c r="L813" s="46"/>
      <c r="M813" s="46"/>
      <c r="N813" s="46"/>
      <c r="O813" s="46"/>
      <c r="P813" s="46"/>
      <c r="Q813" s="46"/>
    </row>
    <row r="814" spans="1:17" x14ac:dyDescent="0.35">
      <c r="A814" s="46"/>
      <c r="B814" s="46"/>
      <c r="C814" s="46"/>
      <c r="D814" s="46"/>
      <c r="E814" s="46"/>
      <c r="F814" s="46"/>
      <c r="G814" s="46"/>
      <c r="H814" s="46"/>
      <c r="I814" s="46"/>
      <c r="J814" s="46"/>
      <c r="K814" s="46"/>
      <c r="L814" s="46"/>
      <c r="M814" s="46"/>
      <c r="N814" s="46"/>
      <c r="O814" s="46"/>
      <c r="P814" s="46"/>
      <c r="Q814" s="46"/>
    </row>
    <row r="815" spans="1:17" x14ac:dyDescent="0.35">
      <c r="A815" s="46"/>
      <c r="B815" s="46"/>
      <c r="C815" s="46"/>
      <c r="D815" s="46"/>
      <c r="E815" s="46"/>
      <c r="F815" s="46"/>
      <c r="G815" s="46"/>
      <c r="H815" s="46"/>
      <c r="I815" s="46"/>
      <c r="J815" s="46"/>
      <c r="K815" s="46"/>
      <c r="L815" s="46"/>
      <c r="M815" s="46"/>
      <c r="N815" s="46"/>
      <c r="O815" s="46"/>
      <c r="P815" s="46"/>
      <c r="Q815" s="46"/>
    </row>
    <row r="816" spans="1:17" x14ac:dyDescent="0.35">
      <c r="A816" s="46"/>
      <c r="B816" s="46"/>
      <c r="C816" s="46"/>
      <c r="D816" s="46"/>
      <c r="E816" s="46"/>
      <c r="F816" s="46"/>
      <c r="G816" s="46"/>
      <c r="H816" s="46"/>
      <c r="I816" s="46"/>
      <c r="J816" s="46"/>
      <c r="K816" s="46"/>
      <c r="L816" s="46"/>
      <c r="M816" s="46"/>
      <c r="N816" s="46"/>
      <c r="O816" s="46"/>
      <c r="P816" s="46"/>
      <c r="Q816" s="46"/>
    </row>
    <row r="817" spans="1:17" x14ac:dyDescent="0.35">
      <c r="A817" s="46"/>
      <c r="B817" s="46"/>
      <c r="C817" s="46"/>
      <c r="D817" s="46"/>
      <c r="E817" s="46"/>
      <c r="F817" s="46"/>
      <c r="G817" s="46"/>
      <c r="H817" s="46"/>
      <c r="I817" s="46"/>
      <c r="J817" s="46"/>
      <c r="K817" s="46"/>
      <c r="L817" s="46"/>
      <c r="M817" s="46"/>
      <c r="N817" s="46"/>
      <c r="O817" s="46"/>
      <c r="P817" s="46"/>
      <c r="Q817" s="46"/>
    </row>
    <row r="818" spans="1:17" x14ac:dyDescent="0.35">
      <c r="A818" s="46"/>
      <c r="B818" s="46"/>
      <c r="C818" s="46"/>
      <c r="D818" s="46"/>
      <c r="E818" s="46"/>
      <c r="F818" s="46"/>
      <c r="G818" s="46"/>
      <c r="H818" s="46"/>
      <c r="I818" s="46"/>
      <c r="J818" s="46"/>
      <c r="K818" s="46"/>
      <c r="L818" s="46"/>
      <c r="M818" s="46"/>
      <c r="N818" s="46"/>
      <c r="O818" s="46"/>
      <c r="P818" s="46"/>
      <c r="Q818" s="46"/>
    </row>
    <row r="819" spans="1:17" x14ac:dyDescent="0.35">
      <c r="A819" s="46"/>
      <c r="B819" s="46"/>
      <c r="C819" s="46"/>
      <c r="D819" s="46"/>
      <c r="E819" s="46"/>
      <c r="F819" s="46"/>
      <c r="G819" s="46"/>
      <c r="H819" s="46"/>
      <c r="I819" s="46"/>
      <c r="J819" s="46"/>
      <c r="K819" s="46"/>
      <c r="L819" s="46"/>
      <c r="M819" s="46"/>
      <c r="N819" s="46"/>
      <c r="O819" s="46"/>
      <c r="P819" s="46"/>
      <c r="Q819" s="46"/>
    </row>
    <row r="820" spans="1:17" x14ac:dyDescent="0.35">
      <c r="A820" s="46"/>
      <c r="B820" s="46"/>
      <c r="C820" s="46"/>
      <c r="D820" s="46"/>
      <c r="E820" s="46"/>
      <c r="F820" s="46"/>
      <c r="G820" s="46"/>
      <c r="H820" s="46"/>
      <c r="I820" s="46"/>
      <c r="J820" s="46"/>
      <c r="K820" s="46"/>
      <c r="L820" s="46"/>
      <c r="M820" s="46"/>
      <c r="N820" s="46"/>
      <c r="O820" s="46"/>
      <c r="P820" s="46"/>
      <c r="Q820" s="46"/>
    </row>
    <row r="821" spans="1:17" x14ac:dyDescent="0.35">
      <c r="A821" s="46"/>
      <c r="B821" s="46"/>
      <c r="C821" s="46"/>
      <c r="D821" s="46"/>
      <c r="E821" s="46"/>
      <c r="F821" s="46"/>
      <c r="G821" s="46"/>
      <c r="H821" s="46"/>
      <c r="I821" s="46"/>
      <c r="J821" s="46"/>
      <c r="K821" s="46"/>
      <c r="L821" s="46"/>
      <c r="M821" s="46"/>
      <c r="N821" s="46"/>
      <c r="O821" s="46"/>
      <c r="P821" s="46"/>
      <c r="Q821" s="46"/>
    </row>
    <row r="822" spans="1:17" x14ac:dyDescent="0.35">
      <c r="A822" s="46"/>
      <c r="B822" s="46"/>
      <c r="C822" s="46"/>
      <c r="D822" s="46"/>
      <c r="E822" s="46"/>
      <c r="F822" s="46"/>
      <c r="G822" s="46"/>
      <c r="H822" s="46"/>
      <c r="I822" s="46"/>
      <c r="J822" s="46"/>
      <c r="K822" s="46"/>
      <c r="L822" s="46"/>
      <c r="M822" s="46"/>
      <c r="N822" s="46"/>
      <c r="O822" s="46"/>
      <c r="P822" s="46"/>
      <c r="Q822" s="46"/>
    </row>
    <row r="823" spans="1:17" x14ac:dyDescent="0.35">
      <c r="A823" s="46"/>
      <c r="B823" s="46"/>
      <c r="C823" s="46"/>
      <c r="D823" s="46"/>
      <c r="E823" s="46"/>
      <c r="F823" s="46"/>
      <c r="G823" s="46"/>
      <c r="H823" s="46"/>
      <c r="I823" s="46"/>
      <c r="J823" s="46"/>
      <c r="K823" s="46"/>
      <c r="L823" s="46"/>
      <c r="M823" s="46"/>
      <c r="N823" s="46"/>
      <c r="O823" s="46"/>
      <c r="P823" s="46"/>
      <c r="Q823" s="46"/>
    </row>
    <row r="824" spans="1:17" x14ac:dyDescent="0.35">
      <c r="A824" s="46"/>
      <c r="B824" s="46"/>
      <c r="C824" s="46"/>
      <c r="D824" s="46"/>
      <c r="E824" s="46"/>
      <c r="F824" s="46"/>
      <c r="G824" s="46"/>
      <c r="H824" s="46"/>
      <c r="I824" s="46"/>
      <c r="J824" s="46"/>
      <c r="K824" s="46"/>
      <c r="L824" s="46"/>
      <c r="M824" s="46"/>
      <c r="N824" s="46"/>
      <c r="O824" s="46"/>
      <c r="P824" s="46"/>
      <c r="Q824" s="46"/>
    </row>
    <row r="825" spans="1:17" x14ac:dyDescent="0.35">
      <c r="A825" s="46"/>
      <c r="B825" s="46"/>
      <c r="C825" s="46"/>
      <c r="D825" s="46"/>
      <c r="E825" s="46"/>
      <c r="F825" s="46"/>
      <c r="G825" s="46"/>
      <c r="H825" s="46"/>
      <c r="I825" s="46"/>
      <c r="J825" s="46"/>
      <c r="K825" s="46"/>
      <c r="L825" s="46"/>
      <c r="M825" s="46"/>
      <c r="N825" s="46"/>
      <c r="O825" s="46"/>
      <c r="P825" s="46"/>
      <c r="Q825" s="46"/>
    </row>
    <row r="826" spans="1:17" x14ac:dyDescent="0.35">
      <c r="A826" s="46"/>
      <c r="B826" s="46"/>
      <c r="C826" s="46"/>
      <c r="D826" s="46"/>
      <c r="E826" s="46"/>
      <c r="F826" s="46"/>
      <c r="G826" s="46"/>
      <c r="H826" s="46"/>
      <c r="I826" s="46"/>
      <c r="J826" s="46"/>
      <c r="K826" s="46"/>
      <c r="L826" s="46"/>
      <c r="M826" s="46"/>
      <c r="N826" s="46"/>
      <c r="O826" s="46"/>
      <c r="P826" s="46"/>
      <c r="Q826" s="46"/>
    </row>
    <row r="827" spans="1:17" x14ac:dyDescent="0.35">
      <c r="A827" s="46"/>
      <c r="B827" s="46"/>
      <c r="C827" s="46"/>
      <c r="D827" s="46"/>
      <c r="E827" s="46"/>
      <c r="F827" s="46"/>
      <c r="G827" s="46"/>
      <c r="H827" s="46"/>
      <c r="I827" s="46"/>
      <c r="J827" s="46"/>
      <c r="K827" s="46"/>
      <c r="L827" s="46"/>
      <c r="M827" s="46"/>
      <c r="N827" s="46"/>
      <c r="O827" s="46"/>
      <c r="P827" s="46"/>
      <c r="Q827" s="46"/>
    </row>
    <row r="828" spans="1:17" x14ac:dyDescent="0.35">
      <c r="A828" s="46"/>
      <c r="B828" s="46"/>
      <c r="C828" s="46"/>
      <c r="D828" s="46"/>
      <c r="E828" s="46"/>
      <c r="F828" s="46"/>
      <c r="G828" s="46"/>
      <c r="H828" s="46"/>
      <c r="I828" s="46"/>
      <c r="J828" s="46"/>
      <c r="K828" s="46"/>
      <c r="L828" s="46"/>
      <c r="M828" s="46"/>
      <c r="N828" s="46"/>
      <c r="O828" s="46"/>
      <c r="P828" s="46"/>
      <c r="Q828" s="46"/>
    </row>
    <row r="829" spans="1:17" x14ac:dyDescent="0.35">
      <c r="A829" s="46"/>
      <c r="B829" s="46"/>
      <c r="C829" s="46"/>
      <c r="D829" s="46"/>
      <c r="E829" s="46"/>
      <c r="F829" s="46"/>
      <c r="G829" s="46"/>
      <c r="H829" s="46"/>
      <c r="I829" s="46"/>
      <c r="J829" s="46"/>
      <c r="K829" s="46"/>
      <c r="L829" s="46"/>
      <c r="M829" s="46"/>
      <c r="N829" s="46"/>
      <c r="O829" s="46"/>
      <c r="P829" s="46"/>
      <c r="Q829" s="46"/>
    </row>
    <row r="830" spans="1:17" x14ac:dyDescent="0.35">
      <c r="A830" s="46"/>
      <c r="B830" s="46"/>
      <c r="C830" s="46"/>
      <c r="D830" s="46"/>
      <c r="E830" s="46"/>
      <c r="F830" s="46"/>
      <c r="G830" s="46"/>
      <c r="H830" s="46"/>
      <c r="I830" s="46"/>
      <c r="J830" s="46"/>
      <c r="K830" s="46"/>
      <c r="L830" s="46"/>
      <c r="M830" s="46"/>
      <c r="N830" s="46"/>
      <c r="O830" s="46"/>
      <c r="P830" s="46"/>
      <c r="Q830" s="46"/>
    </row>
    <row r="831" spans="1:17" x14ac:dyDescent="0.35">
      <c r="A831" s="46"/>
      <c r="B831" s="46"/>
      <c r="C831" s="46"/>
      <c r="D831" s="46"/>
      <c r="E831" s="46"/>
      <c r="F831" s="46"/>
      <c r="G831" s="46"/>
      <c r="H831" s="46"/>
      <c r="I831" s="46"/>
      <c r="J831" s="46"/>
      <c r="K831" s="46"/>
      <c r="L831" s="46"/>
      <c r="M831" s="46"/>
      <c r="N831" s="46"/>
      <c r="O831" s="46"/>
      <c r="P831" s="46"/>
      <c r="Q831" s="46"/>
    </row>
    <row r="832" spans="1:17" x14ac:dyDescent="0.35">
      <c r="A832" s="46"/>
      <c r="B832" s="46"/>
      <c r="C832" s="46"/>
      <c r="D832" s="46"/>
      <c r="E832" s="46"/>
      <c r="F832" s="46"/>
      <c r="G832" s="46"/>
      <c r="H832" s="46"/>
      <c r="I832" s="46"/>
      <c r="J832" s="46"/>
      <c r="K832" s="46"/>
      <c r="L832" s="46"/>
      <c r="M832" s="46"/>
      <c r="N832" s="46"/>
      <c r="O832" s="46"/>
      <c r="P832" s="46"/>
      <c r="Q832" s="46"/>
    </row>
    <row r="833" spans="1:17" x14ac:dyDescent="0.35">
      <c r="A833" s="46"/>
      <c r="B833" s="46"/>
      <c r="C833" s="46"/>
      <c r="D833" s="46"/>
      <c r="E833" s="46"/>
      <c r="F833" s="46"/>
      <c r="G833" s="46"/>
      <c r="H833" s="46"/>
      <c r="I833" s="46"/>
      <c r="J833" s="46"/>
      <c r="K833" s="46"/>
      <c r="L833" s="46"/>
      <c r="M833" s="46"/>
      <c r="N833" s="46"/>
      <c r="O833" s="46"/>
      <c r="P833" s="46"/>
      <c r="Q833" s="46"/>
    </row>
    <row r="834" spans="1:17" x14ac:dyDescent="0.35">
      <c r="A834" s="46"/>
      <c r="B834" s="46"/>
      <c r="C834" s="46"/>
      <c r="D834" s="46"/>
      <c r="E834" s="46"/>
      <c r="F834" s="46"/>
      <c r="G834" s="46"/>
      <c r="H834" s="46"/>
      <c r="I834" s="46"/>
      <c r="J834" s="46"/>
      <c r="K834" s="46"/>
      <c r="L834" s="46"/>
      <c r="M834" s="46"/>
      <c r="N834" s="46"/>
      <c r="O834" s="46"/>
      <c r="P834" s="46"/>
      <c r="Q834" s="46"/>
    </row>
    <row r="835" spans="1:17" x14ac:dyDescent="0.35">
      <c r="A835" s="46"/>
      <c r="B835" s="46"/>
      <c r="C835" s="46"/>
      <c r="D835" s="46"/>
      <c r="E835" s="46"/>
      <c r="F835" s="46"/>
      <c r="G835" s="46"/>
      <c r="H835" s="46"/>
      <c r="I835" s="46"/>
      <c r="J835" s="46"/>
      <c r="K835" s="46"/>
      <c r="L835" s="46"/>
      <c r="M835" s="46"/>
      <c r="N835" s="46"/>
      <c r="O835" s="46"/>
      <c r="P835" s="46"/>
      <c r="Q835" s="46"/>
    </row>
    <row r="836" spans="1:17" x14ac:dyDescent="0.35">
      <c r="A836" s="46"/>
      <c r="B836" s="46"/>
      <c r="C836" s="46"/>
      <c r="D836" s="46"/>
      <c r="E836" s="46"/>
      <c r="F836" s="46"/>
      <c r="G836" s="46"/>
      <c r="H836" s="46"/>
      <c r="I836" s="46"/>
      <c r="J836" s="46"/>
      <c r="K836" s="46"/>
      <c r="L836" s="46"/>
      <c r="M836" s="46"/>
      <c r="N836" s="46"/>
      <c r="O836" s="46"/>
      <c r="P836" s="46"/>
      <c r="Q836" s="46"/>
    </row>
    <row r="837" spans="1:17" x14ac:dyDescent="0.35">
      <c r="A837" s="46"/>
      <c r="B837" s="46"/>
      <c r="C837" s="46"/>
      <c r="D837" s="46"/>
      <c r="E837" s="46"/>
      <c r="F837" s="46"/>
      <c r="G837" s="46"/>
      <c r="H837" s="46"/>
      <c r="I837" s="46"/>
      <c r="J837" s="46"/>
      <c r="K837" s="46"/>
      <c r="L837" s="46"/>
      <c r="M837" s="46"/>
      <c r="N837" s="46"/>
      <c r="O837" s="46"/>
      <c r="P837" s="46"/>
      <c r="Q837" s="46"/>
    </row>
    <row r="838" spans="1:17" x14ac:dyDescent="0.35">
      <c r="A838" s="46"/>
      <c r="B838" s="46"/>
      <c r="C838" s="46"/>
      <c r="D838" s="46"/>
      <c r="E838" s="46"/>
      <c r="F838" s="46"/>
      <c r="G838" s="46"/>
      <c r="H838" s="46"/>
      <c r="I838" s="46"/>
      <c r="J838" s="46"/>
      <c r="K838" s="46"/>
      <c r="L838" s="46"/>
      <c r="M838" s="46"/>
      <c r="N838" s="46"/>
      <c r="O838" s="46"/>
      <c r="P838" s="46"/>
      <c r="Q838" s="46"/>
    </row>
    <row r="839" spans="1:17" x14ac:dyDescent="0.35">
      <c r="A839" s="46"/>
      <c r="B839" s="46"/>
      <c r="C839" s="46"/>
      <c r="D839" s="46"/>
      <c r="E839" s="46"/>
      <c r="F839" s="46"/>
      <c r="G839" s="46"/>
      <c r="H839" s="46"/>
      <c r="I839" s="46"/>
      <c r="J839" s="46"/>
      <c r="K839" s="46"/>
      <c r="L839" s="46"/>
      <c r="M839" s="46"/>
      <c r="N839" s="46"/>
      <c r="O839" s="46"/>
      <c r="P839" s="46"/>
      <c r="Q839" s="46"/>
    </row>
    <row r="840" spans="1:17" x14ac:dyDescent="0.35">
      <c r="A840" s="46"/>
      <c r="B840" s="46"/>
      <c r="C840" s="46"/>
      <c r="D840" s="46"/>
      <c r="E840" s="46"/>
      <c r="F840" s="46"/>
      <c r="G840" s="46"/>
      <c r="H840" s="46"/>
      <c r="I840" s="46"/>
      <c r="J840" s="46"/>
      <c r="K840" s="46"/>
      <c r="L840" s="46"/>
      <c r="M840" s="46"/>
      <c r="N840" s="46"/>
      <c r="O840" s="46"/>
      <c r="P840" s="46"/>
      <c r="Q840" s="46"/>
    </row>
    <row r="841" spans="1:17" x14ac:dyDescent="0.35">
      <c r="A841" s="46"/>
      <c r="B841" s="46"/>
      <c r="C841" s="46"/>
      <c r="D841" s="46"/>
      <c r="E841" s="46"/>
      <c r="F841" s="46"/>
      <c r="G841" s="46"/>
      <c r="H841" s="46"/>
      <c r="I841" s="46"/>
      <c r="J841" s="46"/>
      <c r="K841" s="46"/>
      <c r="L841" s="46"/>
      <c r="M841" s="46"/>
      <c r="N841" s="46"/>
      <c r="O841" s="46"/>
      <c r="P841" s="46"/>
      <c r="Q841" s="46"/>
    </row>
    <row r="842" spans="1:17" x14ac:dyDescent="0.35">
      <c r="A842" s="46"/>
      <c r="B842" s="46"/>
      <c r="C842" s="46"/>
      <c r="D842" s="46"/>
      <c r="E842" s="46"/>
      <c r="F842" s="46"/>
      <c r="G842" s="46"/>
      <c r="H842" s="46"/>
      <c r="I842" s="46"/>
      <c r="J842" s="46"/>
      <c r="K842" s="46"/>
      <c r="L842" s="46"/>
      <c r="M842" s="46"/>
      <c r="N842" s="46"/>
      <c r="O842" s="46"/>
      <c r="P842" s="46"/>
      <c r="Q842" s="46"/>
    </row>
    <row r="843" spans="1:17" x14ac:dyDescent="0.35">
      <c r="A843" s="46"/>
      <c r="B843" s="46"/>
      <c r="C843" s="46"/>
      <c r="D843" s="46"/>
      <c r="E843" s="46"/>
      <c r="F843" s="46"/>
      <c r="G843" s="46"/>
      <c r="H843" s="46"/>
      <c r="I843" s="46"/>
      <c r="J843" s="46"/>
      <c r="K843" s="46"/>
      <c r="L843" s="46"/>
      <c r="M843" s="46"/>
      <c r="N843" s="46"/>
      <c r="O843" s="46"/>
      <c r="P843" s="46"/>
      <c r="Q843" s="46"/>
    </row>
    <row r="844" spans="1:17" x14ac:dyDescent="0.35">
      <c r="A844" s="46"/>
      <c r="B844" s="46"/>
      <c r="C844" s="46"/>
      <c r="D844" s="46"/>
      <c r="E844" s="46"/>
      <c r="F844" s="46"/>
      <c r="G844" s="46"/>
      <c r="H844" s="46"/>
      <c r="I844" s="46"/>
      <c r="J844" s="46"/>
      <c r="K844" s="46"/>
      <c r="L844" s="46"/>
      <c r="M844" s="46"/>
      <c r="N844" s="46"/>
      <c r="O844" s="46"/>
      <c r="P844" s="46"/>
      <c r="Q844" s="46"/>
    </row>
    <row r="845" spans="1:17" x14ac:dyDescent="0.35">
      <c r="A845" s="46"/>
      <c r="B845" s="46"/>
      <c r="C845" s="46"/>
      <c r="D845" s="46"/>
      <c r="E845" s="46"/>
      <c r="F845" s="46"/>
      <c r="G845" s="46"/>
      <c r="H845" s="46"/>
      <c r="I845" s="46"/>
      <c r="J845" s="46"/>
      <c r="K845" s="46"/>
      <c r="L845" s="46"/>
      <c r="M845" s="46"/>
      <c r="N845" s="46"/>
      <c r="O845" s="46"/>
      <c r="P845" s="46"/>
      <c r="Q845" s="46"/>
    </row>
    <row r="846" spans="1:17" x14ac:dyDescent="0.35">
      <c r="A846" s="46"/>
      <c r="B846" s="46"/>
      <c r="C846" s="46"/>
      <c r="D846" s="46"/>
      <c r="E846" s="46"/>
      <c r="F846" s="46"/>
      <c r="G846" s="46"/>
      <c r="H846" s="46"/>
      <c r="I846" s="46"/>
      <c r="J846" s="46"/>
      <c r="K846" s="46"/>
      <c r="L846" s="46"/>
      <c r="M846" s="46"/>
      <c r="N846" s="46"/>
      <c r="O846" s="46"/>
      <c r="P846" s="46"/>
      <c r="Q846" s="46"/>
    </row>
    <row r="847" spans="1:17" x14ac:dyDescent="0.35">
      <c r="A847" s="46"/>
      <c r="B847" s="46"/>
      <c r="C847" s="46"/>
      <c r="D847" s="46"/>
      <c r="E847" s="46"/>
      <c r="F847" s="46"/>
      <c r="G847" s="46"/>
      <c r="H847" s="46"/>
      <c r="I847" s="46"/>
      <c r="J847" s="46"/>
      <c r="K847" s="46"/>
      <c r="L847" s="46"/>
      <c r="M847" s="46"/>
      <c r="N847" s="46"/>
      <c r="O847" s="46"/>
      <c r="P847" s="46"/>
      <c r="Q847" s="46"/>
    </row>
    <row r="848" spans="1:17" x14ac:dyDescent="0.35">
      <c r="A848" s="46"/>
      <c r="B848" s="46"/>
      <c r="C848" s="46"/>
      <c r="D848" s="46"/>
      <c r="E848" s="46"/>
      <c r="F848" s="46"/>
      <c r="G848" s="46"/>
      <c r="H848" s="46"/>
      <c r="I848" s="46"/>
      <c r="J848" s="46"/>
      <c r="K848" s="46"/>
      <c r="L848" s="46"/>
      <c r="M848" s="46"/>
      <c r="N848" s="46"/>
      <c r="O848" s="46"/>
      <c r="P848" s="46"/>
      <c r="Q848" s="46"/>
    </row>
    <row r="849" spans="1:17" x14ac:dyDescent="0.35">
      <c r="A849" s="46"/>
      <c r="B849" s="46"/>
      <c r="C849" s="46"/>
      <c r="D849" s="46"/>
      <c r="E849" s="46"/>
      <c r="F849" s="46"/>
      <c r="G849" s="46"/>
      <c r="H849" s="46"/>
      <c r="I849" s="46"/>
      <c r="J849" s="46"/>
      <c r="K849" s="46"/>
      <c r="L849" s="46"/>
      <c r="M849" s="46"/>
      <c r="N849" s="46"/>
      <c r="O849" s="46"/>
      <c r="P849" s="46"/>
      <c r="Q849" s="46"/>
    </row>
    <row r="850" spans="1:17" x14ac:dyDescent="0.35">
      <c r="A850" s="46"/>
      <c r="B850" s="46"/>
      <c r="C850" s="46"/>
      <c r="D850" s="46"/>
      <c r="E850" s="46"/>
      <c r="F850" s="46"/>
      <c r="G850" s="46"/>
      <c r="H850" s="46"/>
      <c r="I850" s="46"/>
      <c r="J850" s="46"/>
      <c r="K850" s="46"/>
      <c r="L850" s="46"/>
      <c r="M850" s="46"/>
      <c r="N850" s="46"/>
      <c r="O850" s="46"/>
      <c r="P850" s="46"/>
      <c r="Q850" s="46"/>
    </row>
    <row r="851" spans="1:17" x14ac:dyDescent="0.35">
      <c r="A851" s="46"/>
      <c r="B851" s="46"/>
      <c r="C851" s="46"/>
      <c r="D851" s="46"/>
      <c r="E851" s="46"/>
      <c r="F851" s="46"/>
      <c r="G851" s="46"/>
      <c r="H851" s="46"/>
      <c r="I851" s="46"/>
      <c r="J851" s="46"/>
      <c r="K851" s="46"/>
      <c r="L851" s="46"/>
      <c r="M851" s="46"/>
      <c r="N851" s="46"/>
      <c r="O851" s="46"/>
      <c r="P851" s="46"/>
      <c r="Q851" s="46"/>
    </row>
    <row r="852" spans="1:17" x14ac:dyDescent="0.35">
      <c r="A852" s="46"/>
      <c r="B852" s="46"/>
      <c r="C852" s="46"/>
      <c r="D852" s="46"/>
      <c r="E852" s="46"/>
      <c r="F852" s="46"/>
      <c r="G852" s="46"/>
      <c r="H852" s="46"/>
      <c r="I852" s="46"/>
      <c r="J852" s="46"/>
      <c r="K852" s="46"/>
      <c r="L852" s="46"/>
      <c r="M852" s="46"/>
      <c r="N852" s="46"/>
      <c r="O852" s="46"/>
      <c r="P852" s="46"/>
      <c r="Q852" s="46"/>
    </row>
    <row r="853" spans="1:17" x14ac:dyDescent="0.35">
      <c r="A853" s="46"/>
      <c r="B853" s="46"/>
      <c r="C853" s="46"/>
      <c r="D853" s="46"/>
      <c r="E853" s="46"/>
      <c r="F853" s="46"/>
      <c r="G853" s="46"/>
      <c r="H853" s="46"/>
      <c r="I853" s="46"/>
      <c r="J853" s="46"/>
      <c r="K853" s="46"/>
      <c r="L853" s="46"/>
      <c r="M853" s="46"/>
      <c r="N853" s="46"/>
      <c r="O853" s="46"/>
      <c r="P853" s="46"/>
      <c r="Q853" s="46"/>
    </row>
    <row r="854" spans="1:17" x14ac:dyDescent="0.35">
      <c r="A854" s="46"/>
      <c r="B854" s="46"/>
      <c r="C854" s="46"/>
      <c r="D854" s="46"/>
      <c r="E854" s="46"/>
      <c r="F854" s="46"/>
      <c r="G854" s="46"/>
      <c r="H854" s="46"/>
      <c r="I854" s="46"/>
      <c r="J854" s="46"/>
      <c r="K854" s="46"/>
      <c r="L854" s="46"/>
      <c r="M854" s="46"/>
      <c r="N854" s="46"/>
      <c r="O854" s="46"/>
      <c r="P854" s="46"/>
      <c r="Q854" s="46"/>
    </row>
    <row r="855" spans="1:17" x14ac:dyDescent="0.35">
      <c r="A855" s="46"/>
      <c r="B855" s="46"/>
      <c r="C855" s="46"/>
      <c r="D855" s="46"/>
      <c r="E855" s="46"/>
      <c r="F855" s="46"/>
      <c r="G855" s="46"/>
      <c r="H855" s="46"/>
      <c r="I855" s="46"/>
      <c r="J855" s="46"/>
      <c r="K855" s="46"/>
      <c r="L855" s="46"/>
      <c r="M855" s="46"/>
      <c r="N855" s="46"/>
      <c r="O855" s="46"/>
      <c r="P855" s="46"/>
      <c r="Q855" s="46"/>
    </row>
    <row r="856" spans="1:17" x14ac:dyDescent="0.35">
      <c r="A856" s="46"/>
      <c r="B856" s="46"/>
      <c r="C856" s="46"/>
      <c r="D856" s="46"/>
      <c r="E856" s="46"/>
      <c r="F856" s="46"/>
      <c r="G856" s="46"/>
      <c r="H856" s="46"/>
      <c r="I856" s="46"/>
      <c r="J856" s="46"/>
      <c r="K856" s="46"/>
      <c r="L856" s="46"/>
      <c r="M856" s="46"/>
      <c r="N856" s="46"/>
      <c r="O856" s="46"/>
      <c r="P856" s="46"/>
      <c r="Q856" s="46"/>
    </row>
    <row r="857" spans="1:17" x14ac:dyDescent="0.35">
      <c r="A857" s="46"/>
      <c r="B857" s="46"/>
      <c r="C857" s="46"/>
      <c r="D857" s="46"/>
      <c r="E857" s="46"/>
      <c r="F857" s="46"/>
      <c r="G857" s="46"/>
      <c r="H857" s="46"/>
      <c r="I857" s="46"/>
      <c r="J857" s="46"/>
      <c r="K857" s="46"/>
      <c r="L857" s="46"/>
      <c r="M857" s="46"/>
      <c r="N857" s="46"/>
      <c r="O857" s="46"/>
      <c r="P857" s="46"/>
      <c r="Q857" s="46"/>
    </row>
    <row r="858" spans="1:17" x14ac:dyDescent="0.35">
      <c r="A858" s="46"/>
      <c r="B858" s="46"/>
      <c r="C858" s="46"/>
      <c r="D858" s="46"/>
      <c r="E858" s="46"/>
      <c r="F858" s="46"/>
      <c r="G858" s="46"/>
      <c r="H858" s="46"/>
      <c r="I858" s="46"/>
      <c r="J858" s="46"/>
      <c r="K858" s="46"/>
      <c r="L858" s="46"/>
      <c r="M858" s="46"/>
      <c r="N858" s="46"/>
      <c r="O858" s="46"/>
      <c r="P858" s="46"/>
      <c r="Q858" s="46"/>
    </row>
    <row r="859" spans="1:17" x14ac:dyDescent="0.35">
      <c r="A859" s="46"/>
      <c r="B859" s="46"/>
      <c r="C859" s="46"/>
      <c r="D859" s="46"/>
      <c r="E859" s="46"/>
      <c r="F859" s="46"/>
      <c r="G859" s="46"/>
      <c r="H859" s="46"/>
      <c r="I859" s="46"/>
      <c r="J859" s="46"/>
      <c r="K859" s="46"/>
      <c r="L859" s="46"/>
      <c r="M859" s="46"/>
      <c r="N859" s="46"/>
      <c r="O859" s="46"/>
      <c r="P859" s="46"/>
      <c r="Q859" s="46"/>
    </row>
    <row r="860" spans="1:17" x14ac:dyDescent="0.35">
      <c r="A860" s="46"/>
      <c r="B860" s="46"/>
      <c r="C860" s="46"/>
      <c r="D860" s="46"/>
      <c r="E860" s="46"/>
      <c r="F860" s="46"/>
      <c r="G860" s="46"/>
      <c r="H860" s="46"/>
      <c r="I860" s="46"/>
      <c r="J860" s="46"/>
      <c r="K860" s="46"/>
      <c r="L860" s="46"/>
      <c r="M860" s="46"/>
      <c r="N860" s="46"/>
      <c r="O860" s="46"/>
      <c r="P860" s="46"/>
      <c r="Q860" s="46"/>
    </row>
    <row r="861" spans="1:17" x14ac:dyDescent="0.35">
      <c r="A861" s="46"/>
      <c r="B861" s="46"/>
      <c r="C861" s="46"/>
      <c r="D861" s="46"/>
      <c r="E861" s="46"/>
      <c r="F861" s="46"/>
      <c r="G861" s="46"/>
      <c r="H861" s="46"/>
      <c r="I861" s="46"/>
      <c r="J861" s="46"/>
      <c r="K861" s="46"/>
      <c r="L861" s="46"/>
      <c r="M861" s="46"/>
      <c r="N861" s="46"/>
      <c r="O861" s="46"/>
      <c r="P861" s="46"/>
      <c r="Q861" s="46"/>
    </row>
    <row r="862" spans="1:17" x14ac:dyDescent="0.35">
      <c r="A862" s="46"/>
      <c r="B862" s="46"/>
      <c r="C862" s="46"/>
      <c r="D862" s="46"/>
      <c r="E862" s="46"/>
      <c r="F862" s="46"/>
      <c r="G862" s="46"/>
      <c r="H862" s="46"/>
      <c r="I862" s="46"/>
      <c r="J862" s="46"/>
      <c r="K862" s="46"/>
      <c r="L862" s="46"/>
      <c r="M862" s="46"/>
      <c r="N862" s="46"/>
      <c r="O862" s="46"/>
      <c r="P862" s="46"/>
      <c r="Q862" s="46"/>
    </row>
    <row r="863" spans="1:17" x14ac:dyDescent="0.35">
      <c r="A863" s="46"/>
      <c r="B863" s="46"/>
      <c r="C863" s="46"/>
      <c r="D863" s="46"/>
      <c r="E863" s="46"/>
      <c r="F863" s="46"/>
      <c r="G863" s="46"/>
      <c r="H863" s="46"/>
      <c r="I863" s="46"/>
      <c r="J863" s="46"/>
      <c r="K863" s="46"/>
      <c r="L863" s="46"/>
      <c r="M863" s="46"/>
      <c r="N863" s="46"/>
      <c r="O863" s="46"/>
      <c r="P863" s="46"/>
      <c r="Q863" s="46"/>
    </row>
    <row r="864" spans="1:17" x14ac:dyDescent="0.35">
      <c r="A864" s="46"/>
      <c r="B864" s="46"/>
      <c r="C864" s="46"/>
      <c r="D864" s="46"/>
      <c r="E864" s="46"/>
      <c r="F864" s="46"/>
      <c r="G864" s="46"/>
      <c r="H864" s="46"/>
      <c r="I864" s="46"/>
      <c r="J864" s="46"/>
      <c r="K864" s="46"/>
      <c r="L864" s="46"/>
      <c r="M864" s="46"/>
      <c r="N864" s="46"/>
      <c r="O864" s="46"/>
      <c r="P864" s="46"/>
      <c r="Q864" s="46"/>
    </row>
    <row r="865" spans="1:17" x14ac:dyDescent="0.35">
      <c r="A865" s="46"/>
      <c r="B865" s="46"/>
      <c r="C865" s="46"/>
      <c r="D865" s="46"/>
      <c r="E865" s="46"/>
      <c r="F865" s="46"/>
      <c r="G865" s="46"/>
      <c r="H865" s="46"/>
      <c r="I865" s="46"/>
      <c r="J865" s="46"/>
      <c r="K865" s="46"/>
      <c r="L865" s="46"/>
      <c r="M865" s="46"/>
      <c r="N865" s="46"/>
      <c r="O865" s="46"/>
      <c r="P865" s="46"/>
      <c r="Q865" s="46"/>
    </row>
    <row r="866" spans="1:17" x14ac:dyDescent="0.35">
      <c r="A866" s="46"/>
      <c r="B866" s="46"/>
      <c r="C866" s="46"/>
      <c r="D866" s="46"/>
      <c r="E866" s="46"/>
      <c r="F866" s="46"/>
      <c r="G866" s="46"/>
      <c r="H866" s="46"/>
      <c r="I866" s="46"/>
      <c r="J866" s="46"/>
      <c r="K866" s="46"/>
      <c r="L866" s="46"/>
      <c r="M866" s="46"/>
      <c r="N866" s="46"/>
      <c r="O866" s="46"/>
      <c r="P866" s="46"/>
      <c r="Q866" s="46"/>
    </row>
    <row r="867" spans="1:17" x14ac:dyDescent="0.35">
      <c r="A867" s="46"/>
      <c r="B867" s="46"/>
      <c r="C867" s="46"/>
      <c r="D867" s="46"/>
      <c r="E867" s="46"/>
      <c r="F867" s="46"/>
      <c r="G867" s="46"/>
      <c r="H867" s="46"/>
      <c r="I867" s="46"/>
      <c r="J867" s="46"/>
      <c r="K867" s="46"/>
      <c r="L867" s="46"/>
      <c r="M867" s="46"/>
      <c r="N867" s="46"/>
      <c r="O867" s="46"/>
      <c r="P867" s="46"/>
      <c r="Q867" s="46"/>
    </row>
    <row r="868" spans="1:17" x14ac:dyDescent="0.35">
      <c r="A868" s="46"/>
      <c r="B868" s="46"/>
      <c r="C868" s="46"/>
      <c r="D868" s="46"/>
      <c r="E868" s="46"/>
      <c r="F868" s="46"/>
      <c r="G868" s="46"/>
      <c r="H868" s="46"/>
      <c r="I868" s="46"/>
      <c r="J868" s="46"/>
      <c r="K868" s="46"/>
      <c r="L868" s="46"/>
      <c r="M868" s="46"/>
      <c r="N868" s="46"/>
      <c r="O868" s="46"/>
      <c r="P868" s="46"/>
      <c r="Q868" s="46"/>
    </row>
    <row r="869" spans="1:17" x14ac:dyDescent="0.35">
      <c r="A869" s="46"/>
      <c r="B869" s="46"/>
      <c r="C869" s="46"/>
      <c r="D869" s="46"/>
      <c r="E869" s="46"/>
      <c r="F869" s="46"/>
      <c r="G869" s="46"/>
      <c r="H869" s="46"/>
      <c r="I869" s="46"/>
      <c r="J869" s="46"/>
      <c r="K869" s="46"/>
      <c r="L869" s="46"/>
      <c r="M869" s="46"/>
      <c r="N869" s="46"/>
      <c r="O869" s="46"/>
      <c r="P869" s="46"/>
      <c r="Q869" s="46"/>
    </row>
    <row r="870" spans="1:17" x14ac:dyDescent="0.35">
      <c r="A870" s="46"/>
      <c r="B870" s="46"/>
      <c r="C870" s="46"/>
      <c r="D870" s="46"/>
      <c r="E870" s="46"/>
      <c r="F870" s="46"/>
      <c r="G870" s="46"/>
      <c r="H870" s="46"/>
      <c r="I870" s="46"/>
      <c r="J870" s="46"/>
      <c r="K870" s="46"/>
      <c r="L870" s="46"/>
      <c r="M870" s="46"/>
      <c r="N870" s="46"/>
      <c r="O870" s="46"/>
      <c r="P870" s="46"/>
      <c r="Q870" s="46"/>
    </row>
    <row r="871" spans="1:17" x14ac:dyDescent="0.35">
      <c r="A871" s="46"/>
      <c r="B871" s="46"/>
      <c r="C871" s="46"/>
      <c r="D871" s="46"/>
      <c r="E871" s="46"/>
      <c r="F871" s="46"/>
      <c r="G871" s="46"/>
      <c r="H871" s="46"/>
      <c r="I871" s="46"/>
      <c r="J871" s="46"/>
      <c r="K871" s="46"/>
      <c r="L871" s="46"/>
      <c r="M871" s="46"/>
      <c r="N871" s="46"/>
      <c r="O871" s="46"/>
      <c r="P871" s="46"/>
      <c r="Q871" s="46"/>
    </row>
    <row r="872" spans="1:17" x14ac:dyDescent="0.35">
      <c r="A872" s="46"/>
      <c r="B872" s="46"/>
      <c r="C872" s="46"/>
      <c r="D872" s="46"/>
      <c r="E872" s="46"/>
      <c r="F872" s="46"/>
      <c r="G872" s="46"/>
      <c r="H872" s="46"/>
      <c r="I872" s="46"/>
      <c r="J872" s="46"/>
      <c r="K872" s="46"/>
      <c r="L872" s="46"/>
      <c r="M872" s="46"/>
      <c r="N872" s="46"/>
      <c r="O872" s="46"/>
      <c r="P872" s="46"/>
      <c r="Q872" s="46"/>
    </row>
    <row r="873" spans="1:17" x14ac:dyDescent="0.35">
      <c r="A873" s="46"/>
      <c r="B873" s="46"/>
      <c r="C873" s="46"/>
      <c r="D873" s="46"/>
      <c r="E873" s="46"/>
      <c r="F873" s="46"/>
      <c r="G873" s="46"/>
      <c r="H873" s="46"/>
      <c r="I873" s="46"/>
      <c r="J873" s="46"/>
      <c r="K873" s="46"/>
      <c r="L873" s="46"/>
      <c r="M873" s="46"/>
      <c r="N873" s="46"/>
      <c r="O873" s="46"/>
      <c r="P873" s="46"/>
      <c r="Q873" s="46"/>
    </row>
    <row r="874" spans="1:17" x14ac:dyDescent="0.35">
      <c r="A874" s="46"/>
      <c r="B874" s="46"/>
      <c r="C874" s="46"/>
      <c r="D874" s="46"/>
      <c r="E874" s="46"/>
      <c r="F874" s="46"/>
      <c r="G874" s="46"/>
      <c r="H874" s="46"/>
      <c r="I874" s="46"/>
      <c r="J874" s="46"/>
      <c r="K874" s="46"/>
      <c r="L874" s="46"/>
      <c r="M874" s="46"/>
      <c r="N874" s="46"/>
      <c r="O874" s="46"/>
      <c r="P874" s="46"/>
      <c r="Q874" s="46"/>
    </row>
    <row r="875" spans="1:17" x14ac:dyDescent="0.35">
      <c r="A875" s="46"/>
      <c r="B875" s="46"/>
      <c r="C875" s="46"/>
      <c r="D875" s="46"/>
      <c r="E875" s="46"/>
      <c r="F875" s="46"/>
      <c r="G875" s="46"/>
      <c r="H875" s="46"/>
      <c r="I875" s="46"/>
      <c r="J875" s="46"/>
      <c r="K875" s="46"/>
      <c r="L875" s="46"/>
      <c r="M875" s="46"/>
      <c r="N875" s="46"/>
      <c r="O875" s="46"/>
      <c r="P875" s="46"/>
      <c r="Q875" s="46"/>
    </row>
    <row r="876" spans="1:17" x14ac:dyDescent="0.35">
      <c r="A876" s="46"/>
      <c r="B876" s="46"/>
      <c r="C876" s="46"/>
      <c r="D876" s="46"/>
      <c r="E876" s="46"/>
      <c r="F876" s="46"/>
      <c r="G876" s="46"/>
      <c r="H876" s="46"/>
      <c r="I876" s="46"/>
      <c r="J876" s="46"/>
      <c r="K876" s="46"/>
      <c r="L876" s="46"/>
      <c r="M876" s="46"/>
      <c r="N876" s="46"/>
      <c r="O876" s="46"/>
      <c r="P876" s="46"/>
      <c r="Q876" s="46"/>
    </row>
    <row r="877" spans="1:17" x14ac:dyDescent="0.35">
      <c r="A877" s="46"/>
      <c r="B877" s="46"/>
      <c r="C877" s="46"/>
      <c r="D877" s="46"/>
      <c r="E877" s="46"/>
      <c r="F877" s="46"/>
      <c r="G877" s="46"/>
      <c r="H877" s="46"/>
      <c r="I877" s="46"/>
      <c r="J877" s="46"/>
      <c r="K877" s="46"/>
      <c r="L877" s="46"/>
      <c r="M877" s="46"/>
      <c r="N877" s="46"/>
      <c r="O877" s="46"/>
      <c r="P877" s="46"/>
      <c r="Q877" s="46"/>
    </row>
    <row r="878" spans="1:17" x14ac:dyDescent="0.35">
      <c r="A878" s="46"/>
      <c r="B878" s="46"/>
      <c r="C878" s="46"/>
      <c r="D878" s="46"/>
      <c r="E878" s="46"/>
      <c r="F878" s="46"/>
      <c r="G878" s="46"/>
      <c r="H878" s="46"/>
      <c r="I878" s="46"/>
      <c r="J878" s="46"/>
      <c r="K878" s="46"/>
      <c r="L878" s="46"/>
      <c r="M878" s="46"/>
      <c r="N878" s="46"/>
      <c r="O878" s="46"/>
      <c r="P878" s="46"/>
      <c r="Q878" s="46"/>
    </row>
    <row r="879" spans="1:17" x14ac:dyDescent="0.35">
      <c r="A879" s="46"/>
      <c r="B879" s="46"/>
      <c r="C879" s="46"/>
      <c r="D879" s="46"/>
      <c r="E879" s="46"/>
      <c r="F879" s="46"/>
      <c r="G879" s="46"/>
      <c r="H879" s="46"/>
      <c r="I879" s="46"/>
      <c r="J879" s="46"/>
      <c r="K879" s="46"/>
      <c r="L879" s="46"/>
      <c r="M879" s="46"/>
      <c r="N879" s="46"/>
      <c r="O879" s="46"/>
      <c r="P879" s="46"/>
      <c r="Q879" s="46"/>
    </row>
    <row r="880" spans="1:17" x14ac:dyDescent="0.35">
      <c r="A880" s="46"/>
      <c r="B880" s="46"/>
      <c r="C880" s="46"/>
      <c r="D880" s="46"/>
      <c r="E880" s="46"/>
      <c r="F880" s="46"/>
      <c r="G880" s="46"/>
      <c r="H880" s="46"/>
      <c r="I880" s="46"/>
      <c r="J880" s="46"/>
      <c r="K880" s="46"/>
      <c r="L880" s="46"/>
      <c r="M880" s="46"/>
      <c r="N880" s="46"/>
      <c r="O880" s="46"/>
      <c r="P880" s="46"/>
      <c r="Q880" s="46"/>
    </row>
    <row r="881" spans="1:17" x14ac:dyDescent="0.35">
      <c r="A881" s="46"/>
      <c r="B881" s="46"/>
      <c r="C881" s="46"/>
      <c r="D881" s="46"/>
      <c r="E881" s="46"/>
      <c r="F881" s="46"/>
      <c r="G881" s="46"/>
      <c r="H881" s="46"/>
      <c r="I881" s="46"/>
      <c r="J881" s="46"/>
      <c r="K881" s="46"/>
      <c r="L881" s="46"/>
      <c r="M881" s="46"/>
      <c r="N881" s="46"/>
      <c r="O881" s="46"/>
      <c r="P881" s="46"/>
      <c r="Q881" s="46"/>
    </row>
    <row r="882" spans="1:17" x14ac:dyDescent="0.35">
      <c r="A882" s="46"/>
      <c r="B882" s="46"/>
      <c r="C882" s="46"/>
      <c r="D882" s="46"/>
      <c r="E882" s="46"/>
      <c r="F882" s="46"/>
      <c r="G882" s="46"/>
      <c r="H882" s="46"/>
      <c r="I882" s="46"/>
      <c r="J882" s="46"/>
      <c r="K882" s="46"/>
      <c r="L882" s="46"/>
      <c r="M882" s="46"/>
      <c r="N882" s="46"/>
      <c r="O882" s="46"/>
      <c r="P882" s="46"/>
      <c r="Q882" s="46"/>
    </row>
    <row r="883" spans="1:17" x14ac:dyDescent="0.35">
      <c r="A883" s="46"/>
      <c r="B883" s="46"/>
      <c r="C883" s="46"/>
      <c r="D883" s="46"/>
      <c r="E883" s="46"/>
      <c r="F883" s="46"/>
      <c r="G883" s="46"/>
      <c r="H883" s="46"/>
      <c r="I883" s="46"/>
      <c r="J883" s="46"/>
      <c r="K883" s="46"/>
      <c r="L883" s="46"/>
      <c r="M883" s="46"/>
      <c r="N883" s="46"/>
      <c r="O883" s="46"/>
      <c r="P883" s="46"/>
      <c r="Q883" s="46"/>
    </row>
    <row r="884" spans="1:17" x14ac:dyDescent="0.35">
      <c r="A884" s="46"/>
      <c r="B884" s="46"/>
      <c r="C884" s="46"/>
      <c r="D884" s="46"/>
      <c r="E884" s="46"/>
      <c r="F884" s="46"/>
      <c r="G884" s="46"/>
      <c r="H884" s="46"/>
      <c r="I884" s="46"/>
      <c r="J884" s="46"/>
      <c r="K884" s="46"/>
      <c r="L884" s="46"/>
      <c r="M884" s="46"/>
      <c r="N884" s="46"/>
      <c r="O884" s="46"/>
      <c r="P884" s="46"/>
      <c r="Q884" s="46"/>
    </row>
    <row r="885" spans="1:17" x14ac:dyDescent="0.35">
      <c r="A885" s="46"/>
      <c r="B885" s="46"/>
      <c r="C885" s="46"/>
      <c r="D885" s="46"/>
      <c r="E885" s="46"/>
      <c r="F885" s="46"/>
      <c r="G885" s="46"/>
      <c r="H885" s="46"/>
      <c r="I885" s="46"/>
      <c r="J885" s="46"/>
      <c r="K885" s="46"/>
      <c r="L885" s="46"/>
      <c r="M885" s="46"/>
      <c r="N885" s="46"/>
      <c r="O885" s="46"/>
      <c r="P885" s="46"/>
      <c r="Q885" s="46"/>
    </row>
    <row r="886" spans="1:17" x14ac:dyDescent="0.35">
      <c r="A886" s="46"/>
      <c r="B886" s="46"/>
      <c r="C886" s="46"/>
      <c r="D886" s="46"/>
      <c r="E886" s="46"/>
      <c r="F886" s="46"/>
      <c r="G886" s="46"/>
      <c r="H886" s="46"/>
      <c r="I886" s="46"/>
      <c r="J886" s="46"/>
      <c r="K886" s="46"/>
      <c r="L886" s="46"/>
      <c r="M886" s="46"/>
      <c r="N886" s="46"/>
      <c r="O886" s="46"/>
      <c r="P886" s="46"/>
      <c r="Q886" s="46"/>
    </row>
    <row r="887" spans="1:17" x14ac:dyDescent="0.35">
      <c r="A887" s="46"/>
      <c r="B887" s="46"/>
      <c r="C887" s="46"/>
      <c r="D887" s="46"/>
      <c r="E887" s="46"/>
      <c r="F887" s="46"/>
      <c r="G887" s="46"/>
      <c r="H887" s="46"/>
      <c r="I887" s="46"/>
      <c r="J887" s="46"/>
      <c r="K887" s="46"/>
      <c r="L887" s="46"/>
      <c r="M887" s="46"/>
      <c r="N887" s="46"/>
      <c r="O887" s="46"/>
      <c r="P887" s="46"/>
      <c r="Q887" s="46"/>
    </row>
    <row r="888" spans="1:17" x14ac:dyDescent="0.35">
      <c r="A888" s="46"/>
      <c r="B888" s="46"/>
      <c r="C888" s="46"/>
      <c r="D888" s="46"/>
      <c r="E888" s="46"/>
      <c r="F888" s="46"/>
      <c r="G888" s="46"/>
      <c r="H888" s="46"/>
      <c r="I888" s="46"/>
      <c r="J888" s="46"/>
      <c r="K888" s="46"/>
      <c r="L888" s="46"/>
      <c r="M888" s="46"/>
      <c r="N888" s="46"/>
      <c r="O888" s="46"/>
      <c r="P888" s="46"/>
      <c r="Q888" s="46"/>
    </row>
    <row r="889" spans="1:17" x14ac:dyDescent="0.35">
      <c r="A889" s="46"/>
      <c r="B889" s="46"/>
      <c r="C889" s="46"/>
      <c r="D889" s="46"/>
      <c r="E889" s="46"/>
      <c r="F889" s="46"/>
      <c r="G889" s="46"/>
      <c r="H889" s="46"/>
      <c r="I889" s="46"/>
      <c r="J889" s="46"/>
      <c r="K889" s="46"/>
      <c r="L889" s="46"/>
      <c r="M889" s="46"/>
      <c r="N889" s="46"/>
      <c r="O889" s="46"/>
      <c r="P889" s="46"/>
      <c r="Q889" s="46"/>
    </row>
    <row r="890" spans="1:17" x14ac:dyDescent="0.35">
      <c r="A890" s="46"/>
      <c r="B890" s="46"/>
      <c r="C890" s="46"/>
      <c r="D890" s="46"/>
      <c r="E890" s="46"/>
      <c r="F890" s="46"/>
      <c r="G890" s="46"/>
      <c r="H890" s="46"/>
      <c r="I890" s="46"/>
      <c r="J890" s="46"/>
      <c r="K890" s="46"/>
      <c r="L890" s="46"/>
      <c r="M890" s="46"/>
      <c r="N890" s="46"/>
      <c r="O890" s="46"/>
      <c r="P890" s="46"/>
      <c r="Q890" s="46"/>
    </row>
    <row r="891" spans="1:17" x14ac:dyDescent="0.35">
      <c r="A891" s="46"/>
      <c r="B891" s="46"/>
      <c r="C891" s="46"/>
      <c r="D891" s="46"/>
      <c r="E891" s="46"/>
      <c r="F891" s="46"/>
      <c r="G891" s="46"/>
      <c r="H891" s="46"/>
      <c r="I891" s="46"/>
      <c r="J891" s="46"/>
      <c r="K891" s="46"/>
      <c r="L891" s="46"/>
      <c r="M891" s="46"/>
      <c r="N891" s="46"/>
      <c r="O891" s="46"/>
      <c r="P891" s="46"/>
      <c r="Q891" s="46"/>
    </row>
    <row r="892" spans="1:17" x14ac:dyDescent="0.35">
      <c r="A892" s="46"/>
      <c r="B892" s="46"/>
      <c r="C892" s="46"/>
      <c r="D892" s="46"/>
      <c r="E892" s="46"/>
      <c r="F892" s="46"/>
      <c r="G892" s="46"/>
      <c r="H892" s="46"/>
      <c r="I892" s="46"/>
      <c r="J892" s="46"/>
      <c r="K892" s="46"/>
      <c r="L892" s="46"/>
      <c r="M892" s="46"/>
      <c r="N892" s="46"/>
      <c r="O892" s="46"/>
      <c r="P892" s="46"/>
      <c r="Q892" s="46"/>
    </row>
    <row r="893" spans="1:17" x14ac:dyDescent="0.35">
      <c r="A893" s="46"/>
      <c r="B893" s="46"/>
      <c r="C893" s="46"/>
      <c r="D893" s="46"/>
      <c r="E893" s="46"/>
      <c r="F893" s="46"/>
      <c r="G893" s="46"/>
      <c r="H893" s="46"/>
      <c r="I893" s="46"/>
      <c r="J893" s="46"/>
      <c r="K893" s="46"/>
      <c r="L893" s="46"/>
      <c r="M893" s="46"/>
      <c r="N893" s="46"/>
      <c r="O893" s="46"/>
      <c r="P893" s="46"/>
      <c r="Q893" s="46"/>
    </row>
    <row r="894" spans="1:17" x14ac:dyDescent="0.35">
      <c r="A894" s="46"/>
      <c r="B894" s="46"/>
      <c r="C894" s="46"/>
      <c r="D894" s="46"/>
      <c r="E894" s="46"/>
      <c r="F894" s="46"/>
      <c r="G894" s="46"/>
      <c r="H894" s="46"/>
      <c r="I894" s="46"/>
      <c r="J894" s="46"/>
      <c r="K894" s="46"/>
      <c r="L894" s="46"/>
      <c r="M894" s="46"/>
      <c r="N894" s="46"/>
      <c r="O894" s="46"/>
      <c r="P894" s="46"/>
      <c r="Q894" s="46"/>
    </row>
    <row r="895" spans="1:17" x14ac:dyDescent="0.35">
      <c r="A895" s="46"/>
      <c r="B895" s="46"/>
      <c r="C895" s="46"/>
      <c r="D895" s="46"/>
      <c r="E895" s="46"/>
      <c r="F895" s="46"/>
      <c r="G895" s="46"/>
      <c r="H895" s="46"/>
      <c r="I895" s="46"/>
      <c r="J895" s="46"/>
      <c r="K895" s="46"/>
      <c r="L895" s="46"/>
      <c r="M895" s="46"/>
      <c r="N895" s="46"/>
      <c r="O895" s="46"/>
      <c r="P895" s="46"/>
      <c r="Q895" s="46"/>
    </row>
    <row r="896" spans="1:17" x14ac:dyDescent="0.35">
      <c r="A896" s="46"/>
      <c r="B896" s="46"/>
      <c r="C896" s="46"/>
      <c r="D896" s="46"/>
      <c r="E896" s="46"/>
      <c r="F896" s="46"/>
      <c r="G896" s="46"/>
      <c r="H896" s="46"/>
      <c r="I896" s="46"/>
      <c r="J896" s="46"/>
      <c r="K896" s="46"/>
      <c r="L896" s="46"/>
      <c r="M896" s="46"/>
      <c r="N896" s="46"/>
      <c r="O896" s="46"/>
      <c r="P896" s="46"/>
      <c r="Q896" s="46"/>
    </row>
    <row r="897" spans="1:17" x14ac:dyDescent="0.35">
      <c r="A897" s="46"/>
      <c r="B897" s="46"/>
      <c r="C897" s="46"/>
      <c r="D897" s="46"/>
      <c r="E897" s="46"/>
      <c r="F897" s="46"/>
      <c r="G897" s="46"/>
      <c r="H897" s="46"/>
      <c r="I897" s="46"/>
      <c r="J897" s="46"/>
      <c r="K897" s="46"/>
      <c r="L897" s="46"/>
      <c r="M897" s="46"/>
      <c r="N897" s="46"/>
      <c r="O897" s="46"/>
      <c r="P897" s="46"/>
      <c r="Q897" s="46"/>
    </row>
    <row r="898" spans="1:17" x14ac:dyDescent="0.35">
      <c r="A898" s="46"/>
      <c r="B898" s="46"/>
      <c r="C898" s="46"/>
      <c r="D898" s="46"/>
      <c r="E898" s="46"/>
      <c r="F898" s="46"/>
      <c r="G898" s="46"/>
      <c r="H898" s="46"/>
      <c r="I898" s="46"/>
      <c r="J898" s="46"/>
      <c r="K898" s="46"/>
      <c r="L898" s="46"/>
      <c r="M898" s="46"/>
      <c r="N898" s="46"/>
      <c r="O898" s="46"/>
      <c r="P898" s="46"/>
      <c r="Q898" s="46"/>
    </row>
    <row r="899" spans="1:17" x14ac:dyDescent="0.35">
      <c r="A899" s="46"/>
      <c r="B899" s="46"/>
      <c r="C899" s="46"/>
      <c r="D899" s="46"/>
      <c r="E899" s="46"/>
      <c r="F899" s="46"/>
      <c r="G899" s="46"/>
      <c r="H899" s="46"/>
      <c r="I899" s="46"/>
      <c r="J899" s="46"/>
      <c r="K899" s="46"/>
      <c r="L899" s="46"/>
      <c r="M899" s="46"/>
      <c r="N899" s="46"/>
      <c r="O899" s="46"/>
      <c r="P899" s="46"/>
      <c r="Q899" s="46"/>
    </row>
    <row r="900" spans="1:17" x14ac:dyDescent="0.35">
      <c r="A900" s="46"/>
      <c r="B900" s="46"/>
      <c r="C900" s="46"/>
      <c r="D900" s="46"/>
      <c r="E900" s="46"/>
      <c r="F900" s="46"/>
      <c r="G900" s="46"/>
      <c r="H900" s="46"/>
      <c r="I900" s="46"/>
      <c r="J900" s="46"/>
      <c r="K900" s="46"/>
      <c r="L900" s="46"/>
      <c r="M900" s="46"/>
      <c r="N900" s="46"/>
      <c r="O900" s="46"/>
      <c r="P900" s="46"/>
      <c r="Q900" s="46"/>
    </row>
    <row r="901" spans="1:17" x14ac:dyDescent="0.35">
      <c r="A901" s="46"/>
      <c r="B901" s="46"/>
      <c r="C901" s="46"/>
      <c r="D901" s="46"/>
      <c r="E901" s="46"/>
      <c r="F901" s="46"/>
      <c r="G901" s="46"/>
      <c r="H901" s="46"/>
      <c r="I901" s="46"/>
      <c r="J901" s="46"/>
      <c r="K901" s="46"/>
      <c r="L901" s="46"/>
      <c r="M901" s="46"/>
      <c r="N901" s="46"/>
      <c r="O901" s="46"/>
      <c r="P901" s="46"/>
      <c r="Q901" s="46"/>
    </row>
    <row r="902" spans="1:17" x14ac:dyDescent="0.35">
      <c r="A902" s="46"/>
      <c r="B902" s="46"/>
      <c r="C902" s="46"/>
      <c r="D902" s="46"/>
      <c r="E902" s="46"/>
      <c r="F902" s="46"/>
      <c r="G902" s="46"/>
      <c r="H902" s="46"/>
      <c r="I902" s="46"/>
      <c r="J902" s="46"/>
      <c r="K902" s="46"/>
      <c r="L902" s="46"/>
      <c r="M902" s="46"/>
      <c r="N902" s="46"/>
      <c r="O902" s="46"/>
      <c r="P902" s="46"/>
      <c r="Q902" s="46"/>
    </row>
    <row r="903" spans="1:17" x14ac:dyDescent="0.35">
      <c r="A903" s="46"/>
      <c r="B903" s="46"/>
      <c r="C903" s="46"/>
      <c r="D903" s="46"/>
      <c r="E903" s="46"/>
      <c r="F903" s="46"/>
      <c r="G903" s="46"/>
      <c r="H903" s="46"/>
      <c r="I903" s="46"/>
      <c r="J903" s="46"/>
      <c r="K903" s="46"/>
      <c r="L903" s="46"/>
      <c r="M903" s="46"/>
      <c r="N903" s="46"/>
      <c r="O903" s="46"/>
      <c r="P903" s="46"/>
      <c r="Q903" s="46"/>
    </row>
    <row r="904" spans="1:17" x14ac:dyDescent="0.35">
      <c r="A904" s="46"/>
      <c r="B904" s="46"/>
      <c r="C904" s="46"/>
      <c r="D904" s="46"/>
      <c r="E904" s="46"/>
      <c r="F904" s="46"/>
      <c r="G904" s="46"/>
      <c r="H904" s="46"/>
      <c r="I904" s="46"/>
      <c r="J904" s="46"/>
      <c r="K904" s="46"/>
      <c r="L904" s="46"/>
      <c r="M904" s="46"/>
      <c r="N904" s="46"/>
      <c r="O904" s="46"/>
      <c r="P904" s="46"/>
      <c r="Q904" s="46"/>
    </row>
    <row r="905" spans="1:17" x14ac:dyDescent="0.35">
      <c r="A905" s="46"/>
      <c r="B905" s="46"/>
      <c r="C905" s="46"/>
      <c r="D905" s="46"/>
      <c r="E905" s="46"/>
      <c r="F905" s="46"/>
      <c r="G905" s="46"/>
      <c r="H905" s="46"/>
      <c r="I905" s="46"/>
      <c r="J905" s="46"/>
      <c r="K905" s="46"/>
      <c r="L905" s="46"/>
      <c r="M905" s="46"/>
      <c r="N905" s="46"/>
      <c r="O905" s="46"/>
      <c r="P905" s="46"/>
      <c r="Q905" s="46"/>
    </row>
    <row r="906" spans="1:17" x14ac:dyDescent="0.35">
      <c r="A906" s="46"/>
      <c r="B906" s="46"/>
      <c r="C906" s="46"/>
      <c r="D906" s="46"/>
      <c r="E906" s="46"/>
      <c r="F906" s="46"/>
      <c r="G906" s="46"/>
      <c r="H906" s="46"/>
      <c r="I906" s="46"/>
      <c r="J906" s="46"/>
      <c r="K906" s="46"/>
      <c r="L906" s="46"/>
      <c r="M906" s="46"/>
      <c r="N906" s="46"/>
      <c r="O906" s="46"/>
      <c r="P906" s="46"/>
      <c r="Q906" s="46"/>
    </row>
    <row r="907" spans="1:17" x14ac:dyDescent="0.35">
      <c r="A907" s="46"/>
      <c r="B907" s="46"/>
      <c r="C907" s="46"/>
      <c r="D907" s="46"/>
      <c r="E907" s="46"/>
      <c r="F907" s="46"/>
      <c r="G907" s="46"/>
      <c r="H907" s="46"/>
      <c r="I907" s="46"/>
      <c r="J907" s="46"/>
      <c r="K907" s="46"/>
      <c r="L907" s="46"/>
      <c r="M907" s="46"/>
      <c r="N907" s="46"/>
      <c r="O907" s="46"/>
      <c r="P907" s="46"/>
      <c r="Q907" s="46"/>
    </row>
    <row r="908" spans="1:17" x14ac:dyDescent="0.35">
      <c r="A908" s="46"/>
      <c r="B908" s="46"/>
      <c r="C908" s="46"/>
      <c r="D908" s="46"/>
      <c r="E908" s="46"/>
      <c r="F908" s="46"/>
      <c r="G908" s="46"/>
      <c r="H908" s="46"/>
      <c r="I908" s="46"/>
      <c r="J908" s="46"/>
      <c r="K908" s="46"/>
      <c r="L908" s="46"/>
      <c r="M908" s="46"/>
      <c r="N908" s="46"/>
      <c r="O908" s="46"/>
      <c r="P908" s="46"/>
      <c r="Q908" s="46"/>
    </row>
    <row r="909" spans="1:17" x14ac:dyDescent="0.35">
      <c r="A909" s="46"/>
      <c r="B909" s="46"/>
      <c r="C909" s="46"/>
      <c r="D909" s="46"/>
      <c r="E909" s="46"/>
      <c r="F909" s="46"/>
      <c r="G909" s="46"/>
      <c r="H909" s="46"/>
      <c r="I909" s="46"/>
      <c r="J909" s="46"/>
      <c r="K909" s="46"/>
      <c r="L909" s="46"/>
      <c r="M909" s="46"/>
      <c r="N909" s="46"/>
      <c r="O909" s="46"/>
      <c r="P909" s="46"/>
      <c r="Q909" s="46"/>
    </row>
    <row r="910" spans="1:17" x14ac:dyDescent="0.35">
      <c r="A910" s="46"/>
      <c r="B910" s="46"/>
      <c r="C910" s="46"/>
      <c r="D910" s="46"/>
      <c r="E910" s="46"/>
      <c r="F910" s="46"/>
      <c r="G910" s="46"/>
      <c r="H910" s="46"/>
      <c r="I910" s="46"/>
      <c r="J910" s="46"/>
      <c r="K910" s="46"/>
      <c r="L910" s="46"/>
      <c r="M910" s="46"/>
      <c r="N910" s="46"/>
      <c r="O910" s="46"/>
      <c r="P910" s="46"/>
      <c r="Q910" s="46"/>
    </row>
    <row r="911" spans="1:17" x14ac:dyDescent="0.35">
      <c r="A911" s="46"/>
      <c r="B911" s="46"/>
      <c r="C911" s="46"/>
      <c r="D911" s="46"/>
      <c r="E911" s="46"/>
      <c r="F911" s="46"/>
      <c r="G911" s="46"/>
      <c r="H911" s="46"/>
      <c r="I911" s="46"/>
      <c r="J911" s="46"/>
      <c r="K911" s="46"/>
      <c r="L911" s="46"/>
      <c r="M911" s="46"/>
      <c r="N911" s="46"/>
      <c r="O911" s="46"/>
      <c r="P911" s="46"/>
      <c r="Q911" s="46"/>
    </row>
    <row r="912" spans="1:17" x14ac:dyDescent="0.35">
      <c r="A912" s="46"/>
      <c r="B912" s="46"/>
      <c r="C912" s="46"/>
      <c r="D912" s="46"/>
      <c r="E912" s="46"/>
      <c r="F912" s="46"/>
      <c r="G912" s="46"/>
      <c r="H912" s="46"/>
      <c r="I912" s="46"/>
      <c r="J912" s="46"/>
      <c r="K912" s="46"/>
      <c r="L912" s="46"/>
      <c r="M912" s="46"/>
      <c r="N912" s="46"/>
      <c r="O912" s="46"/>
      <c r="P912" s="46"/>
      <c r="Q912" s="46"/>
    </row>
    <row r="913" spans="1:17" x14ac:dyDescent="0.35">
      <c r="A913" s="46"/>
      <c r="B913" s="46"/>
      <c r="C913" s="46"/>
      <c r="D913" s="46"/>
      <c r="E913" s="46"/>
      <c r="F913" s="46"/>
      <c r="G913" s="46"/>
      <c r="H913" s="46"/>
      <c r="I913" s="46"/>
      <c r="J913" s="46"/>
      <c r="K913" s="46"/>
      <c r="L913" s="46"/>
      <c r="M913" s="46"/>
      <c r="N913" s="46"/>
      <c r="O913" s="46"/>
      <c r="P913" s="46"/>
      <c r="Q913" s="46"/>
    </row>
    <row r="914" spans="1:17" x14ac:dyDescent="0.35">
      <c r="A914" s="46"/>
      <c r="B914" s="46"/>
      <c r="C914" s="46"/>
      <c r="D914" s="46"/>
      <c r="E914" s="46"/>
      <c r="F914" s="46"/>
      <c r="G914" s="46"/>
      <c r="H914" s="46"/>
      <c r="I914" s="46"/>
      <c r="J914" s="46"/>
      <c r="K914" s="46"/>
      <c r="L914" s="46"/>
      <c r="M914" s="46"/>
      <c r="N914" s="46"/>
      <c r="O914" s="46"/>
      <c r="P914" s="46"/>
      <c r="Q914" s="46"/>
    </row>
    <row r="915" spans="1:17" x14ac:dyDescent="0.35">
      <c r="A915" s="46"/>
      <c r="B915" s="46"/>
      <c r="C915" s="46"/>
      <c r="D915" s="46"/>
      <c r="E915" s="46"/>
      <c r="F915" s="46"/>
      <c r="G915" s="46"/>
      <c r="H915" s="46"/>
      <c r="I915" s="46"/>
      <c r="J915" s="46"/>
      <c r="K915" s="46"/>
      <c r="L915" s="46"/>
      <c r="M915" s="46"/>
      <c r="N915" s="46"/>
      <c r="O915" s="46"/>
      <c r="P915" s="46"/>
      <c r="Q915" s="46"/>
    </row>
    <row r="916" spans="1:17" x14ac:dyDescent="0.35">
      <c r="A916" s="46"/>
      <c r="B916" s="46"/>
      <c r="C916" s="46"/>
      <c r="D916" s="46"/>
      <c r="E916" s="46"/>
      <c r="F916" s="46"/>
      <c r="G916" s="46"/>
      <c r="H916" s="46"/>
      <c r="I916" s="46"/>
      <c r="J916" s="46"/>
      <c r="K916" s="46"/>
      <c r="L916" s="46"/>
      <c r="M916" s="46"/>
      <c r="N916" s="46"/>
      <c r="O916" s="46"/>
      <c r="P916" s="46"/>
      <c r="Q916" s="46"/>
    </row>
    <row r="917" spans="1:17" x14ac:dyDescent="0.35">
      <c r="A917" s="46"/>
      <c r="B917" s="46"/>
      <c r="C917" s="46"/>
      <c r="D917" s="46"/>
      <c r="E917" s="46"/>
      <c r="F917" s="46"/>
      <c r="G917" s="46"/>
      <c r="H917" s="46"/>
      <c r="I917" s="46"/>
      <c r="J917" s="46"/>
      <c r="K917" s="46"/>
      <c r="L917" s="46"/>
      <c r="M917" s="46"/>
      <c r="N917" s="46"/>
      <c r="O917" s="46"/>
      <c r="P917" s="46"/>
      <c r="Q917" s="46"/>
    </row>
    <row r="918" spans="1:17" x14ac:dyDescent="0.35">
      <c r="A918" s="46"/>
      <c r="B918" s="46"/>
      <c r="C918" s="46"/>
      <c r="D918" s="46"/>
      <c r="E918" s="46"/>
      <c r="F918" s="46"/>
      <c r="G918" s="46"/>
      <c r="H918" s="46"/>
      <c r="I918" s="46"/>
      <c r="J918" s="46"/>
      <c r="K918" s="46"/>
      <c r="L918" s="46"/>
      <c r="M918" s="46"/>
      <c r="N918" s="46"/>
      <c r="O918" s="46"/>
      <c r="P918" s="46"/>
      <c r="Q918" s="46"/>
    </row>
    <row r="919" spans="1:17" x14ac:dyDescent="0.35">
      <c r="A919" s="46"/>
      <c r="B919" s="46"/>
      <c r="C919" s="46"/>
      <c r="D919" s="46"/>
      <c r="E919" s="46"/>
      <c r="F919" s="46"/>
      <c r="G919" s="46"/>
      <c r="H919" s="46"/>
      <c r="I919" s="46"/>
      <c r="J919" s="46"/>
      <c r="K919" s="46"/>
      <c r="L919" s="46"/>
      <c r="M919" s="46"/>
      <c r="N919" s="46"/>
      <c r="O919" s="46"/>
      <c r="P919" s="46"/>
      <c r="Q919" s="46"/>
    </row>
    <row r="920" spans="1:17" x14ac:dyDescent="0.35">
      <c r="A920" s="46"/>
      <c r="B920" s="46"/>
      <c r="C920" s="46"/>
      <c r="D920" s="46"/>
      <c r="E920" s="46"/>
      <c r="F920" s="46"/>
      <c r="G920" s="46"/>
      <c r="H920" s="46"/>
      <c r="I920" s="46"/>
      <c r="J920" s="46"/>
      <c r="K920" s="46"/>
      <c r="L920" s="46"/>
      <c r="M920" s="46"/>
      <c r="N920" s="46"/>
      <c r="O920" s="46"/>
      <c r="P920" s="46"/>
      <c r="Q920" s="46"/>
    </row>
    <row r="921" spans="1:17" x14ac:dyDescent="0.35">
      <c r="A921" s="46"/>
      <c r="B921" s="46"/>
      <c r="C921" s="46"/>
      <c r="D921" s="46"/>
      <c r="E921" s="46"/>
      <c r="F921" s="46"/>
      <c r="G921" s="46"/>
      <c r="H921" s="46"/>
      <c r="I921" s="46"/>
      <c r="J921" s="46"/>
      <c r="K921" s="46"/>
      <c r="L921" s="46"/>
      <c r="M921" s="46"/>
      <c r="N921" s="46"/>
      <c r="O921" s="46"/>
      <c r="P921" s="46"/>
      <c r="Q921" s="46"/>
    </row>
    <row r="922" spans="1:17" x14ac:dyDescent="0.35">
      <c r="A922" s="46"/>
      <c r="B922" s="46"/>
      <c r="C922" s="46"/>
      <c r="D922" s="46"/>
      <c r="E922" s="46"/>
      <c r="F922" s="46"/>
      <c r="G922" s="46"/>
      <c r="H922" s="46"/>
      <c r="I922" s="46"/>
      <c r="J922" s="46"/>
      <c r="K922" s="46"/>
      <c r="L922" s="46"/>
      <c r="M922" s="46"/>
      <c r="N922" s="46"/>
      <c r="O922" s="46"/>
      <c r="P922" s="46"/>
      <c r="Q922" s="46"/>
    </row>
    <row r="923" spans="1:17" x14ac:dyDescent="0.35">
      <c r="A923" s="46"/>
      <c r="B923" s="46"/>
      <c r="C923" s="46"/>
      <c r="D923" s="46"/>
      <c r="E923" s="46"/>
      <c r="F923" s="46"/>
      <c r="G923" s="46"/>
      <c r="H923" s="46"/>
      <c r="I923" s="46"/>
      <c r="J923" s="46"/>
      <c r="K923" s="46"/>
      <c r="L923" s="46"/>
      <c r="M923" s="46"/>
      <c r="N923" s="46"/>
      <c r="O923" s="46"/>
      <c r="P923" s="46"/>
      <c r="Q923" s="46"/>
    </row>
    <row r="924" spans="1:17" x14ac:dyDescent="0.35">
      <c r="A924" s="46"/>
      <c r="B924" s="46"/>
      <c r="C924" s="46"/>
      <c r="D924" s="46"/>
      <c r="E924" s="46"/>
      <c r="F924" s="46"/>
      <c r="G924" s="46"/>
      <c r="H924" s="46"/>
      <c r="I924" s="46"/>
      <c r="J924" s="46"/>
      <c r="K924" s="46"/>
      <c r="L924" s="46"/>
      <c r="M924" s="46"/>
      <c r="N924" s="46"/>
      <c r="O924" s="46"/>
      <c r="P924" s="46"/>
      <c r="Q924" s="46"/>
    </row>
    <row r="925" spans="1:17" x14ac:dyDescent="0.35">
      <c r="A925" s="46"/>
      <c r="B925" s="46"/>
      <c r="C925" s="46"/>
      <c r="D925" s="46"/>
      <c r="E925" s="46"/>
      <c r="F925" s="46"/>
      <c r="G925" s="46"/>
      <c r="H925" s="46"/>
      <c r="I925" s="46"/>
      <c r="J925" s="46"/>
      <c r="K925" s="46"/>
      <c r="L925" s="46"/>
      <c r="M925" s="46"/>
      <c r="N925" s="46"/>
      <c r="O925" s="46"/>
      <c r="P925" s="46"/>
      <c r="Q925" s="46"/>
    </row>
    <row r="926" spans="1:17" x14ac:dyDescent="0.35">
      <c r="A926" s="46"/>
      <c r="B926" s="46"/>
      <c r="C926" s="46"/>
      <c r="D926" s="46"/>
      <c r="E926" s="46"/>
      <c r="F926" s="46"/>
      <c r="G926" s="46"/>
      <c r="H926" s="46"/>
      <c r="I926" s="46"/>
      <c r="J926" s="46"/>
      <c r="K926" s="46"/>
      <c r="L926" s="46"/>
      <c r="M926" s="46"/>
      <c r="N926" s="46"/>
      <c r="O926" s="46"/>
      <c r="P926" s="46"/>
      <c r="Q926" s="46"/>
    </row>
    <row r="927" spans="1:17" x14ac:dyDescent="0.35">
      <c r="A927" s="46"/>
      <c r="B927" s="46"/>
      <c r="C927" s="46"/>
      <c r="D927" s="46"/>
      <c r="E927" s="46"/>
      <c r="F927" s="46"/>
      <c r="G927" s="46"/>
      <c r="H927" s="46"/>
      <c r="I927" s="46"/>
      <c r="J927" s="46"/>
      <c r="K927" s="46"/>
      <c r="L927" s="46"/>
      <c r="M927" s="46"/>
      <c r="N927" s="46"/>
      <c r="O927" s="46"/>
      <c r="P927" s="46"/>
      <c r="Q927" s="46"/>
    </row>
    <row r="928" spans="1:17" x14ac:dyDescent="0.35">
      <c r="A928" s="46"/>
      <c r="B928" s="46"/>
      <c r="C928" s="46"/>
      <c r="D928" s="46"/>
      <c r="E928" s="46"/>
      <c r="F928" s="46"/>
      <c r="G928" s="46"/>
      <c r="H928" s="46"/>
      <c r="I928" s="46"/>
      <c r="J928" s="46"/>
      <c r="K928" s="46"/>
      <c r="L928" s="46"/>
      <c r="M928" s="46"/>
      <c r="N928" s="46"/>
      <c r="O928" s="46"/>
      <c r="P928" s="46"/>
      <c r="Q928" s="46"/>
    </row>
    <row r="929" spans="1:17" x14ac:dyDescent="0.35">
      <c r="A929" s="46"/>
      <c r="B929" s="46"/>
      <c r="C929" s="46"/>
      <c r="D929" s="46"/>
      <c r="E929" s="46"/>
      <c r="F929" s="46"/>
      <c r="G929" s="46"/>
      <c r="H929" s="46"/>
      <c r="I929" s="46"/>
      <c r="J929" s="46"/>
      <c r="K929" s="46"/>
      <c r="L929" s="46"/>
      <c r="M929" s="46"/>
      <c r="N929" s="46"/>
      <c r="O929" s="46"/>
      <c r="P929" s="46"/>
      <c r="Q929" s="46"/>
    </row>
    <row r="930" spans="1:17" x14ac:dyDescent="0.35">
      <c r="A930" s="46"/>
      <c r="B930" s="46"/>
      <c r="C930" s="46"/>
      <c r="D930" s="46"/>
      <c r="E930" s="46"/>
      <c r="F930" s="46"/>
      <c r="G930" s="46"/>
      <c r="H930" s="46"/>
      <c r="I930" s="46"/>
      <c r="J930" s="46"/>
      <c r="K930" s="46"/>
      <c r="L930" s="46"/>
      <c r="M930" s="46"/>
      <c r="N930" s="46"/>
      <c r="O930" s="46"/>
      <c r="P930" s="46"/>
      <c r="Q930" s="46"/>
    </row>
    <row r="931" spans="1:17" x14ac:dyDescent="0.35">
      <c r="A931" s="46"/>
      <c r="B931" s="46"/>
      <c r="C931" s="46"/>
      <c r="D931" s="46"/>
      <c r="E931" s="46"/>
      <c r="F931" s="46"/>
      <c r="G931" s="46"/>
      <c r="H931" s="46"/>
      <c r="I931" s="46"/>
      <c r="J931" s="46"/>
      <c r="K931" s="46"/>
      <c r="L931" s="46"/>
      <c r="M931" s="46"/>
      <c r="N931" s="46"/>
      <c r="O931" s="46"/>
      <c r="P931" s="46"/>
      <c r="Q931" s="46"/>
    </row>
    <row r="932" spans="1:17" x14ac:dyDescent="0.35">
      <c r="A932" s="46"/>
      <c r="B932" s="46"/>
      <c r="C932" s="46"/>
      <c r="D932" s="46"/>
      <c r="E932" s="46"/>
      <c r="F932" s="46"/>
      <c r="G932" s="46"/>
      <c r="H932" s="46"/>
      <c r="I932" s="46"/>
      <c r="J932" s="46"/>
      <c r="K932" s="46"/>
      <c r="L932" s="46"/>
      <c r="M932" s="46"/>
      <c r="N932" s="46"/>
      <c r="O932" s="46"/>
      <c r="P932" s="46"/>
      <c r="Q932" s="46"/>
    </row>
    <row r="933" spans="1:17" x14ac:dyDescent="0.35">
      <c r="A933" s="46"/>
      <c r="B933" s="46"/>
      <c r="C933" s="46"/>
      <c r="D933" s="46"/>
      <c r="E933" s="46"/>
      <c r="F933" s="46"/>
      <c r="G933" s="46"/>
      <c r="H933" s="46"/>
      <c r="I933" s="46"/>
      <c r="J933" s="46"/>
      <c r="K933" s="46"/>
      <c r="L933" s="46"/>
      <c r="M933" s="46"/>
      <c r="N933" s="46"/>
      <c r="O933" s="46"/>
      <c r="P933" s="46"/>
      <c r="Q933" s="46"/>
    </row>
    <row r="934" spans="1:17" x14ac:dyDescent="0.35">
      <c r="A934" s="46"/>
      <c r="B934" s="46"/>
      <c r="C934" s="46"/>
      <c r="D934" s="46"/>
      <c r="E934" s="46"/>
      <c r="F934" s="46"/>
      <c r="G934" s="46"/>
      <c r="H934" s="46"/>
      <c r="I934" s="46"/>
      <c r="J934" s="46"/>
      <c r="K934" s="46"/>
      <c r="L934" s="46"/>
      <c r="M934" s="46"/>
      <c r="N934" s="46"/>
      <c r="O934" s="46"/>
      <c r="P934" s="46"/>
      <c r="Q934" s="46"/>
    </row>
    <row r="935" spans="1:17" x14ac:dyDescent="0.35">
      <c r="A935" s="46"/>
      <c r="B935" s="46"/>
      <c r="C935" s="46"/>
      <c r="D935" s="46"/>
      <c r="E935" s="46"/>
      <c r="F935" s="46"/>
      <c r="G935" s="46"/>
      <c r="H935" s="46"/>
      <c r="I935" s="46"/>
      <c r="J935" s="46"/>
      <c r="K935" s="46"/>
      <c r="L935" s="46"/>
      <c r="M935" s="46"/>
      <c r="N935" s="46"/>
      <c r="O935" s="46"/>
      <c r="P935" s="46"/>
      <c r="Q935" s="46"/>
    </row>
    <row r="936" spans="1:17" x14ac:dyDescent="0.35">
      <c r="A936" s="46"/>
      <c r="B936" s="46"/>
      <c r="C936" s="46"/>
      <c r="D936" s="46"/>
      <c r="E936" s="46"/>
      <c r="F936" s="46"/>
      <c r="G936" s="46"/>
      <c r="H936" s="46"/>
      <c r="I936" s="46"/>
      <c r="J936" s="46"/>
      <c r="K936" s="46"/>
      <c r="L936" s="46"/>
      <c r="M936" s="46"/>
      <c r="N936" s="46"/>
      <c r="O936" s="46"/>
      <c r="P936" s="46"/>
      <c r="Q936" s="46"/>
    </row>
    <row r="937" spans="1:17" x14ac:dyDescent="0.35">
      <c r="A937" s="46"/>
      <c r="B937" s="46"/>
      <c r="C937" s="46"/>
      <c r="D937" s="46"/>
      <c r="E937" s="46"/>
      <c r="F937" s="46"/>
      <c r="G937" s="46"/>
      <c r="H937" s="46"/>
      <c r="I937" s="46"/>
      <c r="J937" s="46"/>
      <c r="K937" s="46"/>
      <c r="L937" s="46"/>
      <c r="M937" s="46"/>
      <c r="N937" s="46"/>
      <c r="O937" s="46"/>
      <c r="P937" s="46"/>
      <c r="Q937" s="46"/>
    </row>
    <row r="938" spans="1:17" x14ac:dyDescent="0.35">
      <c r="A938" s="46"/>
      <c r="B938" s="46"/>
      <c r="C938" s="46"/>
      <c r="D938" s="46"/>
      <c r="E938" s="46"/>
      <c r="F938" s="46"/>
      <c r="G938" s="46"/>
      <c r="H938" s="46"/>
      <c r="I938" s="46"/>
      <c r="J938" s="46"/>
      <c r="K938" s="46"/>
      <c r="L938" s="46"/>
      <c r="M938" s="46"/>
      <c r="N938" s="46"/>
      <c r="O938" s="46"/>
      <c r="P938" s="46"/>
      <c r="Q938" s="46"/>
    </row>
    <row r="939" spans="1:17" x14ac:dyDescent="0.35">
      <c r="A939" s="46"/>
      <c r="B939" s="46"/>
      <c r="C939" s="46"/>
      <c r="D939" s="46"/>
      <c r="E939" s="46"/>
      <c r="F939" s="46"/>
      <c r="G939" s="46"/>
      <c r="H939" s="46"/>
      <c r="I939" s="46"/>
      <c r="J939" s="46"/>
      <c r="K939" s="46"/>
      <c r="L939" s="46"/>
      <c r="M939" s="46"/>
      <c r="N939" s="46"/>
      <c r="O939" s="46"/>
      <c r="P939" s="46"/>
      <c r="Q939" s="46"/>
    </row>
    <row r="940" spans="1:17" x14ac:dyDescent="0.35">
      <c r="A940" s="46"/>
      <c r="B940" s="46"/>
      <c r="C940" s="46"/>
      <c r="D940" s="46"/>
      <c r="E940" s="46"/>
      <c r="F940" s="46"/>
      <c r="G940" s="46"/>
      <c r="H940" s="46"/>
      <c r="I940" s="46"/>
      <c r="J940" s="46"/>
      <c r="K940" s="46"/>
      <c r="L940" s="46"/>
      <c r="M940" s="46"/>
      <c r="N940" s="46"/>
      <c r="O940" s="46"/>
      <c r="P940" s="46"/>
      <c r="Q940" s="46"/>
    </row>
    <row r="941" spans="1:17" x14ac:dyDescent="0.35">
      <c r="A941" s="46"/>
      <c r="B941" s="46"/>
      <c r="C941" s="46"/>
      <c r="D941" s="46"/>
      <c r="E941" s="46"/>
      <c r="F941" s="46"/>
      <c r="G941" s="46"/>
      <c r="H941" s="46"/>
      <c r="I941" s="46"/>
      <c r="J941" s="46"/>
      <c r="K941" s="46"/>
      <c r="L941" s="46"/>
      <c r="M941" s="46"/>
      <c r="N941" s="46"/>
      <c r="O941" s="46"/>
      <c r="P941" s="46"/>
      <c r="Q941" s="46"/>
    </row>
    <row r="942" spans="1:17" x14ac:dyDescent="0.35">
      <c r="A942" s="46"/>
      <c r="B942" s="46"/>
      <c r="C942" s="46"/>
      <c r="D942" s="46"/>
      <c r="E942" s="46"/>
      <c r="F942" s="46"/>
      <c r="G942" s="46"/>
      <c r="H942" s="46"/>
      <c r="I942" s="46"/>
      <c r="J942" s="46"/>
      <c r="K942" s="46"/>
      <c r="L942" s="46"/>
      <c r="M942" s="46"/>
      <c r="N942" s="46"/>
      <c r="O942" s="46"/>
      <c r="P942" s="46"/>
      <c r="Q942" s="46"/>
    </row>
    <row r="943" spans="1:17" x14ac:dyDescent="0.35">
      <c r="A943" s="46"/>
      <c r="B943" s="46"/>
      <c r="C943" s="46"/>
      <c r="D943" s="46"/>
      <c r="E943" s="46"/>
      <c r="F943" s="46"/>
      <c r="G943" s="46"/>
      <c r="H943" s="46"/>
      <c r="I943" s="46"/>
      <c r="J943" s="46"/>
      <c r="K943" s="46"/>
      <c r="L943" s="46"/>
      <c r="M943" s="46"/>
      <c r="N943" s="46"/>
      <c r="O943" s="46"/>
      <c r="P943" s="46"/>
      <c r="Q943" s="46"/>
    </row>
    <row r="944" spans="1:17" x14ac:dyDescent="0.35">
      <c r="A944" s="46"/>
      <c r="B944" s="46"/>
      <c r="C944" s="46"/>
      <c r="D944" s="46"/>
      <c r="E944" s="46"/>
      <c r="F944" s="46"/>
      <c r="G944" s="46"/>
      <c r="H944" s="46"/>
      <c r="I944" s="46"/>
      <c r="J944" s="46"/>
      <c r="K944" s="46"/>
      <c r="L944" s="46"/>
      <c r="M944" s="46"/>
      <c r="N944" s="46"/>
      <c r="O944" s="46"/>
      <c r="P944" s="46"/>
      <c r="Q944" s="46"/>
    </row>
    <row r="945" spans="1:17" x14ac:dyDescent="0.35">
      <c r="A945" s="46"/>
      <c r="B945" s="46"/>
      <c r="C945" s="46"/>
      <c r="D945" s="46"/>
      <c r="E945" s="46"/>
      <c r="F945" s="46"/>
      <c r="G945" s="46"/>
      <c r="H945" s="46"/>
      <c r="I945" s="46"/>
      <c r="J945" s="46"/>
      <c r="K945" s="46"/>
      <c r="L945" s="46"/>
      <c r="M945" s="46"/>
      <c r="N945" s="46"/>
      <c r="O945" s="46"/>
      <c r="P945" s="46"/>
      <c r="Q945" s="46"/>
    </row>
    <row r="946" spans="1:17" x14ac:dyDescent="0.35">
      <c r="A946" s="46"/>
      <c r="B946" s="46"/>
      <c r="C946" s="46"/>
      <c r="D946" s="46"/>
      <c r="E946" s="46"/>
      <c r="F946" s="46"/>
      <c r="G946" s="46"/>
      <c r="H946" s="46"/>
      <c r="I946" s="46"/>
      <c r="J946" s="46"/>
      <c r="K946" s="46"/>
      <c r="L946" s="46"/>
      <c r="M946" s="46"/>
      <c r="N946" s="46"/>
      <c r="O946" s="46"/>
      <c r="P946" s="46"/>
      <c r="Q946" s="46"/>
    </row>
    <row r="947" spans="1:17" x14ac:dyDescent="0.35">
      <c r="A947" s="46"/>
      <c r="B947" s="46"/>
      <c r="C947" s="46"/>
      <c r="D947" s="46"/>
      <c r="E947" s="46"/>
      <c r="F947" s="46"/>
      <c r="G947" s="46"/>
      <c r="H947" s="46"/>
      <c r="I947" s="46"/>
      <c r="J947" s="46"/>
      <c r="K947" s="46"/>
      <c r="L947" s="46"/>
      <c r="M947" s="46"/>
      <c r="N947" s="46"/>
      <c r="O947" s="46"/>
      <c r="P947" s="46"/>
      <c r="Q947" s="46"/>
    </row>
    <row r="948" spans="1:17" x14ac:dyDescent="0.35">
      <c r="A948" s="46"/>
      <c r="B948" s="46"/>
      <c r="C948" s="46"/>
      <c r="D948" s="46"/>
      <c r="E948" s="46"/>
      <c r="F948" s="46"/>
      <c r="G948" s="46"/>
      <c r="H948" s="46"/>
      <c r="I948" s="46"/>
      <c r="J948" s="46"/>
      <c r="K948" s="46"/>
      <c r="L948" s="46"/>
      <c r="M948" s="46"/>
      <c r="N948" s="46"/>
      <c r="O948" s="46"/>
      <c r="P948" s="46"/>
      <c r="Q948" s="46"/>
    </row>
    <row r="949" spans="1:17" x14ac:dyDescent="0.35">
      <c r="A949" s="46"/>
      <c r="B949" s="46"/>
      <c r="C949" s="46"/>
      <c r="D949" s="46"/>
      <c r="E949" s="46"/>
      <c r="F949" s="46"/>
      <c r="G949" s="46"/>
      <c r="H949" s="46"/>
      <c r="I949" s="46"/>
      <c r="J949" s="46"/>
      <c r="K949" s="46"/>
      <c r="L949" s="46"/>
      <c r="M949" s="46"/>
      <c r="N949" s="46"/>
      <c r="O949" s="46"/>
      <c r="P949" s="46"/>
      <c r="Q949" s="46"/>
    </row>
    <row r="950" spans="1:17" x14ac:dyDescent="0.35">
      <c r="A950" s="46"/>
      <c r="B950" s="46"/>
      <c r="C950" s="46"/>
      <c r="D950" s="46"/>
      <c r="E950" s="46"/>
      <c r="F950" s="46"/>
      <c r="G950" s="46"/>
      <c r="H950" s="46"/>
      <c r="I950" s="46"/>
      <c r="J950" s="46"/>
      <c r="K950" s="46"/>
      <c r="L950" s="46"/>
      <c r="M950" s="46"/>
      <c r="N950" s="46"/>
      <c r="O950" s="46"/>
      <c r="P950" s="46"/>
      <c r="Q950" s="46"/>
    </row>
    <row r="951" spans="1:17" x14ac:dyDescent="0.35">
      <c r="A951" s="46"/>
      <c r="B951" s="46"/>
      <c r="C951" s="46"/>
      <c r="D951" s="46"/>
      <c r="E951" s="46"/>
      <c r="F951" s="46"/>
      <c r="G951" s="46"/>
      <c r="H951" s="46"/>
      <c r="I951" s="46"/>
      <c r="J951" s="46"/>
      <c r="K951" s="46"/>
      <c r="L951" s="46"/>
      <c r="M951" s="46"/>
      <c r="N951" s="46"/>
      <c r="O951" s="46"/>
      <c r="P951" s="46"/>
      <c r="Q951" s="46"/>
    </row>
    <row r="952" spans="1:17" x14ac:dyDescent="0.35">
      <c r="A952" s="46"/>
      <c r="B952" s="46"/>
      <c r="C952" s="46"/>
      <c r="D952" s="46"/>
      <c r="E952" s="46"/>
      <c r="F952" s="46"/>
      <c r="G952" s="46"/>
      <c r="H952" s="46"/>
      <c r="I952" s="46"/>
      <c r="J952" s="46"/>
      <c r="K952" s="46"/>
      <c r="L952" s="46"/>
      <c r="M952" s="46"/>
      <c r="N952" s="46"/>
      <c r="O952" s="46"/>
      <c r="P952" s="46"/>
      <c r="Q952" s="46"/>
    </row>
    <row r="953" spans="1:17" x14ac:dyDescent="0.35">
      <c r="A953" s="46"/>
      <c r="B953" s="46"/>
      <c r="C953" s="46"/>
      <c r="D953" s="46"/>
      <c r="E953" s="46"/>
      <c r="F953" s="46"/>
      <c r="G953" s="46"/>
      <c r="H953" s="46"/>
      <c r="I953" s="46"/>
      <c r="J953" s="46"/>
      <c r="K953" s="46"/>
      <c r="L953" s="46"/>
      <c r="M953" s="46"/>
      <c r="N953" s="46"/>
      <c r="O953" s="46"/>
      <c r="P953" s="46"/>
      <c r="Q953" s="46"/>
    </row>
    <row r="954" spans="1:17" x14ac:dyDescent="0.35">
      <c r="A954" s="46"/>
      <c r="B954" s="46"/>
      <c r="C954" s="46"/>
      <c r="D954" s="46"/>
      <c r="E954" s="46"/>
      <c r="F954" s="46"/>
      <c r="G954" s="46"/>
      <c r="H954" s="46"/>
      <c r="I954" s="46"/>
      <c r="J954" s="46"/>
      <c r="K954" s="46"/>
      <c r="L954" s="46"/>
      <c r="M954" s="46"/>
      <c r="N954" s="46"/>
      <c r="O954" s="46"/>
      <c r="P954" s="46"/>
      <c r="Q954" s="46"/>
    </row>
    <row r="955" spans="1:17" x14ac:dyDescent="0.35">
      <c r="A955" s="46"/>
      <c r="B955" s="46"/>
      <c r="C955" s="46"/>
      <c r="D955" s="46"/>
      <c r="E955" s="46"/>
      <c r="F955" s="46"/>
      <c r="G955" s="46"/>
      <c r="H955" s="46"/>
      <c r="I955" s="46"/>
      <c r="J955" s="46"/>
      <c r="K955" s="46"/>
      <c r="L955" s="46"/>
      <c r="M955" s="46"/>
      <c r="N955" s="46"/>
      <c r="O955" s="46"/>
      <c r="P955" s="46"/>
      <c r="Q955" s="46"/>
    </row>
    <row r="956" spans="1:17" x14ac:dyDescent="0.35">
      <c r="A956" s="46"/>
      <c r="B956" s="46"/>
      <c r="C956" s="46"/>
      <c r="D956" s="46"/>
      <c r="E956" s="46"/>
      <c r="F956" s="46"/>
      <c r="G956" s="46"/>
      <c r="H956" s="46"/>
      <c r="I956" s="46"/>
      <c r="J956" s="46"/>
      <c r="K956" s="46"/>
      <c r="L956" s="46"/>
      <c r="M956" s="46"/>
      <c r="N956" s="46"/>
      <c r="O956" s="46"/>
      <c r="P956" s="46"/>
      <c r="Q956" s="46"/>
    </row>
    <row r="957" spans="1:17" x14ac:dyDescent="0.35">
      <c r="A957" s="46"/>
      <c r="B957" s="46"/>
      <c r="C957" s="46"/>
      <c r="D957" s="46"/>
      <c r="E957" s="46"/>
      <c r="F957" s="46"/>
      <c r="G957" s="46"/>
      <c r="H957" s="46"/>
      <c r="I957" s="46"/>
      <c r="J957" s="46"/>
      <c r="K957" s="46"/>
      <c r="L957" s="46"/>
      <c r="M957" s="46"/>
      <c r="N957" s="46"/>
      <c r="O957" s="46"/>
      <c r="P957" s="46"/>
      <c r="Q957" s="46"/>
    </row>
    <row r="958" spans="1:17" x14ac:dyDescent="0.35">
      <c r="A958" s="46"/>
      <c r="B958" s="46"/>
      <c r="C958" s="46"/>
      <c r="D958" s="46"/>
      <c r="E958" s="46"/>
      <c r="F958" s="46"/>
      <c r="G958" s="46"/>
      <c r="H958" s="46"/>
      <c r="I958" s="46"/>
      <c r="J958" s="46"/>
      <c r="K958" s="46"/>
      <c r="L958" s="46"/>
      <c r="M958" s="46"/>
      <c r="N958" s="46"/>
      <c r="O958" s="46"/>
      <c r="P958" s="46"/>
      <c r="Q958" s="46"/>
    </row>
    <row r="959" spans="1:17" x14ac:dyDescent="0.35">
      <c r="A959" s="46"/>
      <c r="B959" s="46"/>
      <c r="C959" s="46"/>
      <c r="D959" s="46"/>
      <c r="E959" s="46"/>
      <c r="F959" s="46"/>
      <c r="G959" s="46"/>
      <c r="H959" s="46"/>
      <c r="I959" s="46"/>
      <c r="J959" s="46"/>
      <c r="K959" s="46"/>
      <c r="L959" s="46"/>
      <c r="M959" s="46"/>
      <c r="N959" s="46"/>
      <c r="O959" s="46"/>
      <c r="P959" s="46"/>
      <c r="Q959" s="46"/>
    </row>
    <row r="960" spans="1:17" x14ac:dyDescent="0.35">
      <c r="A960" s="46"/>
      <c r="B960" s="46"/>
      <c r="C960" s="46"/>
      <c r="D960" s="46"/>
      <c r="E960" s="46"/>
      <c r="F960" s="46"/>
      <c r="G960" s="46"/>
      <c r="H960" s="46"/>
      <c r="I960" s="46"/>
      <c r="J960" s="46"/>
      <c r="K960" s="46"/>
      <c r="L960" s="46"/>
      <c r="M960" s="46"/>
      <c r="N960" s="46"/>
      <c r="O960" s="46"/>
      <c r="P960" s="46"/>
      <c r="Q960" s="46"/>
    </row>
    <row r="961" spans="1:17" x14ac:dyDescent="0.35">
      <c r="A961" s="46"/>
      <c r="B961" s="46"/>
      <c r="C961" s="46"/>
      <c r="D961" s="46"/>
      <c r="E961" s="46"/>
      <c r="F961" s="46"/>
      <c r="G961" s="46"/>
      <c r="H961" s="46"/>
      <c r="I961" s="46"/>
      <c r="J961" s="46"/>
      <c r="K961" s="46"/>
      <c r="L961" s="46"/>
      <c r="M961" s="46"/>
      <c r="N961" s="46"/>
      <c r="O961" s="46"/>
      <c r="P961" s="46"/>
      <c r="Q961" s="46"/>
    </row>
    <row r="962" spans="1:17" x14ac:dyDescent="0.35">
      <c r="A962" s="46"/>
      <c r="B962" s="46"/>
      <c r="C962" s="46"/>
      <c r="D962" s="46"/>
      <c r="E962" s="46"/>
      <c r="F962" s="46"/>
      <c r="G962" s="46"/>
      <c r="H962" s="46"/>
      <c r="I962" s="46"/>
      <c r="J962" s="46"/>
      <c r="K962" s="46"/>
      <c r="L962" s="46"/>
      <c r="M962" s="46"/>
      <c r="N962" s="46"/>
      <c r="O962" s="46"/>
      <c r="P962" s="46"/>
      <c r="Q962" s="46"/>
    </row>
    <row r="963" spans="1:17" x14ac:dyDescent="0.35">
      <c r="A963" s="46"/>
      <c r="B963" s="46"/>
      <c r="C963" s="46"/>
      <c r="D963" s="46"/>
      <c r="E963" s="46"/>
      <c r="F963" s="46"/>
      <c r="G963" s="46"/>
      <c r="H963" s="46"/>
      <c r="I963" s="46"/>
      <c r="J963" s="46"/>
      <c r="K963" s="46"/>
      <c r="L963" s="46"/>
      <c r="M963" s="46"/>
      <c r="N963" s="46"/>
      <c r="O963" s="46"/>
      <c r="P963" s="46"/>
      <c r="Q963" s="46"/>
    </row>
    <row r="964" spans="1:17" x14ac:dyDescent="0.35">
      <c r="A964" s="46"/>
      <c r="B964" s="46"/>
      <c r="C964" s="46"/>
      <c r="D964" s="46"/>
      <c r="E964" s="46"/>
      <c r="F964" s="46"/>
      <c r="G964" s="46"/>
      <c r="H964" s="46"/>
      <c r="I964" s="46"/>
      <c r="J964" s="46"/>
      <c r="K964" s="46"/>
      <c r="L964" s="46"/>
      <c r="M964" s="46"/>
      <c r="N964" s="46"/>
      <c r="O964" s="46"/>
      <c r="P964" s="46"/>
      <c r="Q964" s="46"/>
    </row>
    <row r="965" spans="1:17" x14ac:dyDescent="0.35">
      <c r="A965" s="46"/>
      <c r="B965" s="46"/>
      <c r="C965" s="46"/>
      <c r="D965" s="46"/>
      <c r="E965" s="46"/>
      <c r="F965" s="46"/>
      <c r="G965" s="46"/>
      <c r="H965" s="46"/>
      <c r="I965" s="46"/>
      <c r="J965" s="46"/>
      <c r="K965" s="46"/>
      <c r="L965" s="46"/>
      <c r="M965" s="46"/>
      <c r="N965" s="46"/>
      <c r="O965" s="46"/>
      <c r="P965" s="46"/>
      <c r="Q965" s="46"/>
    </row>
    <row r="966" spans="1:17" x14ac:dyDescent="0.35">
      <c r="A966" s="46"/>
      <c r="B966" s="46"/>
      <c r="C966" s="46"/>
      <c r="D966" s="46"/>
      <c r="E966" s="46"/>
      <c r="F966" s="46"/>
      <c r="G966" s="46"/>
      <c r="H966" s="46"/>
      <c r="I966" s="46"/>
      <c r="J966" s="46"/>
      <c r="K966" s="46"/>
      <c r="L966" s="46"/>
      <c r="M966" s="46"/>
      <c r="N966" s="46"/>
      <c r="O966" s="46"/>
      <c r="P966" s="46"/>
      <c r="Q966" s="46"/>
    </row>
    <row r="967" spans="1:17" x14ac:dyDescent="0.35">
      <c r="A967" s="46"/>
      <c r="B967" s="46"/>
      <c r="C967" s="46"/>
      <c r="D967" s="46"/>
      <c r="E967" s="46"/>
      <c r="F967" s="46"/>
      <c r="G967" s="46"/>
      <c r="H967" s="46"/>
      <c r="I967" s="46"/>
      <c r="J967" s="46"/>
      <c r="K967" s="46"/>
      <c r="L967" s="46"/>
      <c r="M967" s="46"/>
      <c r="N967" s="46"/>
      <c r="O967" s="46"/>
      <c r="P967" s="46"/>
      <c r="Q967" s="46"/>
    </row>
    <row r="968" spans="1:17" x14ac:dyDescent="0.35">
      <c r="A968" s="46"/>
      <c r="B968" s="46"/>
      <c r="C968" s="46"/>
      <c r="D968" s="46"/>
      <c r="E968" s="46"/>
      <c r="F968" s="46"/>
      <c r="G968" s="46"/>
      <c r="H968" s="46"/>
      <c r="I968" s="46"/>
      <c r="J968" s="46"/>
      <c r="K968" s="46"/>
      <c r="L968" s="46"/>
      <c r="M968" s="46"/>
      <c r="N968" s="46"/>
      <c r="O968" s="46"/>
      <c r="P968" s="46"/>
      <c r="Q968" s="46"/>
    </row>
    <row r="969" spans="1:17" x14ac:dyDescent="0.35">
      <c r="A969" s="46"/>
      <c r="B969" s="46"/>
      <c r="C969" s="46"/>
      <c r="D969" s="46"/>
      <c r="E969" s="46"/>
      <c r="F969" s="46"/>
      <c r="G969" s="46"/>
      <c r="H969" s="46"/>
      <c r="I969" s="46"/>
      <c r="J969" s="46"/>
      <c r="K969" s="46"/>
      <c r="L969" s="46"/>
      <c r="M969" s="46"/>
      <c r="N969" s="46"/>
      <c r="O969" s="46"/>
      <c r="P969" s="46"/>
      <c r="Q969" s="46"/>
    </row>
    <row r="970" spans="1:17" x14ac:dyDescent="0.35">
      <c r="A970" s="46"/>
      <c r="B970" s="46"/>
      <c r="C970" s="46"/>
      <c r="D970" s="46"/>
      <c r="E970" s="46"/>
      <c r="F970" s="46"/>
      <c r="G970" s="46"/>
      <c r="H970" s="46"/>
      <c r="I970" s="46"/>
      <c r="J970" s="46"/>
      <c r="K970" s="46"/>
      <c r="L970" s="46"/>
      <c r="M970" s="46"/>
      <c r="N970" s="46"/>
      <c r="O970" s="46"/>
      <c r="P970" s="46"/>
      <c r="Q970" s="46"/>
    </row>
    <row r="971" spans="1:17" x14ac:dyDescent="0.35">
      <c r="A971" s="46"/>
      <c r="B971" s="46"/>
      <c r="C971" s="46"/>
      <c r="D971" s="46"/>
      <c r="E971" s="46"/>
      <c r="F971" s="46"/>
      <c r="G971" s="46"/>
      <c r="H971" s="46"/>
      <c r="I971" s="46"/>
      <c r="J971" s="46"/>
      <c r="K971" s="46"/>
      <c r="L971" s="46"/>
      <c r="M971" s="46"/>
      <c r="N971" s="46"/>
      <c r="O971" s="46"/>
      <c r="P971" s="46"/>
      <c r="Q971" s="46"/>
    </row>
    <row r="972" spans="1:17" x14ac:dyDescent="0.35">
      <c r="A972" s="46"/>
      <c r="B972" s="46"/>
      <c r="C972" s="46"/>
      <c r="D972" s="46"/>
      <c r="E972" s="46"/>
      <c r="F972" s="46"/>
      <c r="G972" s="46"/>
      <c r="H972" s="46"/>
      <c r="I972" s="46"/>
      <c r="J972" s="46"/>
      <c r="K972" s="46"/>
      <c r="L972" s="46"/>
      <c r="M972" s="46"/>
      <c r="N972" s="46"/>
      <c r="O972" s="46"/>
      <c r="P972" s="46"/>
      <c r="Q972" s="46"/>
    </row>
    <row r="973" spans="1:17" x14ac:dyDescent="0.35">
      <c r="A973" s="46"/>
      <c r="B973" s="46"/>
      <c r="C973" s="46"/>
      <c r="D973" s="46"/>
      <c r="E973" s="46"/>
      <c r="F973" s="46"/>
      <c r="G973" s="46"/>
      <c r="H973" s="46"/>
      <c r="I973" s="46"/>
      <c r="J973" s="46"/>
      <c r="K973" s="46"/>
      <c r="L973" s="46"/>
      <c r="M973" s="46"/>
      <c r="N973" s="46"/>
      <c r="O973" s="46"/>
      <c r="P973" s="46"/>
      <c r="Q973" s="46"/>
    </row>
    <row r="974" spans="1:17" x14ac:dyDescent="0.35">
      <c r="A974" s="46"/>
      <c r="B974" s="46"/>
      <c r="C974" s="46"/>
      <c r="D974" s="46"/>
      <c r="E974" s="46"/>
      <c r="F974" s="46"/>
      <c r="G974" s="46"/>
      <c r="H974" s="46"/>
      <c r="I974" s="46"/>
      <c r="J974" s="46"/>
      <c r="K974" s="46"/>
      <c r="L974" s="46"/>
      <c r="M974" s="46"/>
      <c r="N974" s="46"/>
      <c r="O974" s="46"/>
      <c r="P974" s="46"/>
      <c r="Q974" s="46"/>
    </row>
    <row r="975" spans="1:17" x14ac:dyDescent="0.35">
      <c r="A975" s="46"/>
      <c r="B975" s="46"/>
      <c r="C975" s="46"/>
      <c r="D975" s="46"/>
      <c r="E975" s="46"/>
      <c r="F975" s="46"/>
      <c r="G975" s="46"/>
      <c r="H975" s="46"/>
      <c r="I975" s="46"/>
      <c r="J975" s="46"/>
      <c r="K975" s="46"/>
      <c r="L975" s="46"/>
      <c r="M975" s="46"/>
      <c r="N975" s="46"/>
      <c r="O975" s="46"/>
      <c r="P975" s="46"/>
      <c r="Q975" s="46"/>
    </row>
    <row r="976" spans="1:17" x14ac:dyDescent="0.35">
      <c r="A976" s="46"/>
      <c r="B976" s="46"/>
      <c r="C976" s="46"/>
      <c r="D976" s="46"/>
      <c r="E976" s="46"/>
      <c r="F976" s="46"/>
      <c r="G976" s="46"/>
      <c r="H976" s="46"/>
      <c r="I976" s="46"/>
      <c r="J976" s="46"/>
      <c r="K976" s="46"/>
      <c r="L976" s="46"/>
      <c r="M976" s="46"/>
      <c r="N976" s="46"/>
      <c r="O976" s="46"/>
      <c r="P976" s="46"/>
      <c r="Q976" s="46"/>
    </row>
    <row r="977" spans="1:17" x14ac:dyDescent="0.35">
      <c r="A977" s="46"/>
      <c r="B977" s="46"/>
      <c r="C977" s="46"/>
      <c r="D977" s="46"/>
      <c r="E977" s="46"/>
      <c r="F977" s="46"/>
      <c r="G977" s="46"/>
      <c r="H977" s="46"/>
      <c r="I977" s="46"/>
      <c r="J977" s="46"/>
      <c r="K977" s="46"/>
      <c r="L977" s="46"/>
      <c r="M977" s="46"/>
      <c r="N977" s="46"/>
      <c r="O977" s="46"/>
      <c r="P977" s="46"/>
      <c r="Q977" s="46"/>
    </row>
    <row r="978" spans="1:17" x14ac:dyDescent="0.35">
      <c r="A978" s="46"/>
      <c r="B978" s="46"/>
      <c r="C978" s="46"/>
      <c r="D978" s="46"/>
      <c r="E978" s="46"/>
      <c r="F978" s="46"/>
      <c r="G978" s="46"/>
      <c r="H978" s="46"/>
      <c r="I978" s="46"/>
      <c r="J978" s="46"/>
      <c r="K978" s="46"/>
      <c r="L978" s="46"/>
      <c r="M978" s="46"/>
      <c r="N978" s="46"/>
      <c r="O978" s="46"/>
      <c r="P978" s="46"/>
      <c r="Q978" s="46"/>
    </row>
    <row r="979" spans="1:17" x14ac:dyDescent="0.35">
      <c r="A979" s="46"/>
      <c r="B979" s="46"/>
      <c r="C979" s="46"/>
      <c r="D979" s="46"/>
      <c r="E979" s="46"/>
      <c r="F979" s="46"/>
      <c r="G979" s="46"/>
      <c r="H979" s="46"/>
      <c r="I979" s="46"/>
      <c r="J979" s="46"/>
      <c r="K979" s="46"/>
      <c r="L979" s="46"/>
      <c r="M979" s="46"/>
      <c r="N979" s="46"/>
      <c r="O979" s="46"/>
      <c r="P979" s="46"/>
      <c r="Q979" s="46"/>
    </row>
    <row r="980" spans="1:17" x14ac:dyDescent="0.35">
      <c r="A980" s="46"/>
      <c r="B980" s="46"/>
      <c r="C980" s="46"/>
      <c r="D980" s="46"/>
      <c r="E980" s="46"/>
      <c r="F980" s="46"/>
      <c r="G980" s="46"/>
      <c r="H980" s="46"/>
      <c r="I980" s="46"/>
      <c r="J980" s="46"/>
      <c r="K980" s="46"/>
      <c r="L980" s="46"/>
      <c r="M980" s="46"/>
      <c r="N980" s="46"/>
      <c r="O980" s="46"/>
      <c r="P980" s="46"/>
      <c r="Q980" s="46"/>
    </row>
    <row r="981" spans="1:17" x14ac:dyDescent="0.35">
      <c r="A981" s="46"/>
      <c r="B981" s="46"/>
      <c r="C981" s="46"/>
      <c r="D981" s="46"/>
      <c r="E981" s="46"/>
      <c r="F981" s="46"/>
      <c r="G981" s="46"/>
      <c r="H981" s="46"/>
      <c r="I981" s="46"/>
      <c r="J981" s="46"/>
      <c r="K981" s="46"/>
      <c r="L981" s="46"/>
      <c r="M981" s="46"/>
      <c r="N981" s="46"/>
      <c r="O981" s="46"/>
      <c r="P981" s="46"/>
      <c r="Q981" s="46"/>
    </row>
    <row r="982" spans="1:17" x14ac:dyDescent="0.35">
      <c r="A982" s="46"/>
      <c r="B982" s="46"/>
      <c r="C982" s="46"/>
      <c r="D982" s="46"/>
      <c r="E982" s="46"/>
      <c r="F982" s="46"/>
      <c r="G982" s="46"/>
      <c r="H982" s="46"/>
      <c r="I982" s="46"/>
      <c r="J982" s="46"/>
      <c r="K982" s="46"/>
      <c r="L982" s="46"/>
      <c r="M982" s="46"/>
      <c r="N982" s="46"/>
      <c r="O982" s="46"/>
      <c r="P982" s="46"/>
      <c r="Q982" s="46"/>
    </row>
    <row r="983" spans="1:17" x14ac:dyDescent="0.35">
      <c r="A983" s="46"/>
      <c r="B983" s="46"/>
      <c r="C983" s="46"/>
      <c r="D983" s="46"/>
      <c r="E983" s="46"/>
      <c r="F983" s="46"/>
      <c r="G983" s="46"/>
      <c r="H983" s="46"/>
      <c r="I983" s="46"/>
      <c r="J983" s="46"/>
      <c r="K983" s="46"/>
      <c r="L983" s="46"/>
      <c r="M983" s="46"/>
      <c r="N983" s="46"/>
      <c r="O983" s="46"/>
      <c r="P983" s="46"/>
      <c r="Q983" s="46"/>
    </row>
    <row r="984" spans="1:17" x14ac:dyDescent="0.35">
      <c r="A984" s="46"/>
      <c r="B984" s="46"/>
      <c r="C984" s="46"/>
      <c r="D984" s="46"/>
      <c r="E984" s="46"/>
      <c r="F984" s="46"/>
      <c r="G984" s="46"/>
      <c r="H984" s="46"/>
      <c r="I984" s="46"/>
      <c r="J984" s="46"/>
      <c r="K984" s="46"/>
      <c r="L984" s="46"/>
      <c r="M984" s="46"/>
      <c r="N984" s="46"/>
      <c r="O984" s="46"/>
      <c r="P984" s="46"/>
      <c r="Q984" s="46"/>
    </row>
    <row r="985" spans="1:17" x14ac:dyDescent="0.35">
      <c r="A985" s="46"/>
      <c r="B985" s="46"/>
      <c r="C985" s="46"/>
      <c r="D985" s="46"/>
      <c r="E985" s="46"/>
      <c r="F985" s="46"/>
      <c r="G985" s="46"/>
      <c r="H985" s="46"/>
      <c r="I985" s="46"/>
      <c r="J985" s="46"/>
      <c r="K985" s="46"/>
      <c r="L985" s="46"/>
      <c r="M985" s="46"/>
      <c r="N985" s="46"/>
      <c r="O985" s="46"/>
      <c r="P985" s="46"/>
      <c r="Q985" s="46"/>
    </row>
    <row r="986" spans="1:17" x14ac:dyDescent="0.35">
      <c r="A986" s="46"/>
      <c r="B986" s="46"/>
      <c r="C986" s="46"/>
      <c r="D986" s="46"/>
      <c r="E986" s="46"/>
      <c r="F986" s="46"/>
      <c r="G986" s="46"/>
      <c r="H986" s="46"/>
      <c r="I986" s="46"/>
      <c r="J986" s="46"/>
      <c r="K986" s="46"/>
      <c r="L986" s="46"/>
      <c r="M986" s="46"/>
      <c r="N986" s="46"/>
      <c r="O986" s="46"/>
      <c r="P986" s="46"/>
      <c r="Q986" s="46"/>
    </row>
    <row r="987" spans="1:17" x14ac:dyDescent="0.35">
      <c r="A987" s="46"/>
      <c r="B987" s="46"/>
      <c r="C987" s="46"/>
      <c r="D987" s="46"/>
      <c r="E987" s="46"/>
      <c r="F987" s="46"/>
      <c r="G987" s="46"/>
      <c r="H987" s="46"/>
      <c r="I987" s="46"/>
      <c r="J987" s="46"/>
      <c r="K987" s="46"/>
      <c r="L987" s="46"/>
      <c r="M987" s="46"/>
      <c r="N987" s="46"/>
      <c r="O987" s="46"/>
      <c r="P987" s="46"/>
      <c r="Q987" s="46"/>
    </row>
    <row r="988" spans="1:17" x14ac:dyDescent="0.35">
      <c r="A988" s="46"/>
      <c r="B988" s="46"/>
      <c r="C988" s="46"/>
      <c r="D988" s="46"/>
      <c r="E988" s="46"/>
      <c r="F988" s="46"/>
      <c r="G988" s="46"/>
      <c r="H988" s="46"/>
      <c r="I988" s="46"/>
      <c r="J988" s="46"/>
      <c r="K988" s="46"/>
      <c r="L988" s="46"/>
      <c r="M988" s="46"/>
      <c r="N988" s="46"/>
      <c r="O988" s="46"/>
      <c r="P988" s="46"/>
      <c r="Q988" s="46"/>
    </row>
    <row r="989" spans="1:17" x14ac:dyDescent="0.35">
      <c r="A989" s="46"/>
      <c r="B989" s="46"/>
      <c r="C989" s="46"/>
      <c r="D989" s="46"/>
      <c r="E989" s="46"/>
      <c r="F989" s="46"/>
      <c r="G989" s="46"/>
      <c r="H989" s="46"/>
      <c r="I989" s="46"/>
      <c r="J989" s="46"/>
      <c r="K989" s="46"/>
      <c r="L989" s="46"/>
      <c r="M989" s="46"/>
      <c r="N989" s="46"/>
      <c r="O989" s="46"/>
      <c r="P989" s="46"/>
      <c r="Q989" s="46"/>
    </row>
    <row r="990" spans="1:17" x14ac:dyDescent="0.35">
      <c r="A990" s="46"/>
      <c r="B990" s="46"/>
      <c r="C990" s="46"/>
      <c r="D990" s="46"/>
      <c r="E990" s="46"/>
      <c r="F990" s="46"/>
      <c r="G990" s="46"/>
      <c r="H990" s="46"/>
      <c r="I990" s="46"/>
      <c r="J990" s="46"/>
      <c r="K990" s="46"/>
      <c r="L990" s="46"/>
      <c r="M990" s="46"/>
      <c r="N990" s="46"/>
      <c r="O990" s="46"/>
      <c r="P990" s="46"/>
      <c r="Q990" s="46"/>
    </row>
    <row r="991" spans="1:17" x14ac:dyDescent="0.35">
      <c r="A991" s="46"/>
      <c r="B991" s="46"/>
      <c r="C991" s="46"/>
      <c r="D991" s="46"/>
      <c r="E991" s="46"/>
      <c r="F991" s="46"/>
      <c r="G991" s="46"/>
      <c r="H991" s="46"/>
      <c r="I991" s="46"/>
      <c r="J991" s="46"/>
      <c r="K991" s="46"/>
      <c r="L991" s="46"/>
      <c r="M991" s="46"/>
      <c r="N991" s="46"/>
      <c r="O991" s="46"/>
      <c r="P991" s="46"/>
      <c r="Q991" s="46"/>
    </row>
    <row r="992" spans="1:17" x14ac:dyDescent="0.35">
      <c r="A992" s="46"/>
      <c r="B992" s="46"/>
      <c r="C992" s="46"/>
      <c r="D992" s="46"/>
      <c r="E992" s="46"/>
      <c r="F992" s="46"/>
      <c r="G992" s="46"/>
      <c r="H992" s="46"/>
      <c r="I992" s="46"/>
      <c r="J992" s="46"/>
      <c r="K992" s="46"/>
      <c r="L992" s="46"/>
      <c r="M992" s="46"/>
      <c r="N992" s="46"/>
      <c r="O992" s="46"/>
      <c r="P992" s="46"/>
      <c r="Q992" s="46"/>
    </row>
    <row r="993" spans="1:17" x14ac:dyDescent="0.35">
      <c r="A993" s="46"/>
      <c r="B993" s="46"/>
      <c r="C993" s="46"/>
      <c r="D993" s="46"/>
      <c r="E993" s="46"/>
      <c r="F993" s="46"/>
      <c r="G993" s="46"/>
      <c r="H993" s="46"/>
      <c r="I993" s="46"/>
      <c r="J993" s="46"/>
      <c r="K993" s="46"/>
      <c r="L993" s="46"/>
      <c r="M993" s="46"/>
      <c r="N993" s="46"/>
      <c r="O993" s="46"/>
      <c r="P993" s="46"/>
      <c r="Q993" s="46"/>
    </row>
    <row r="994" spans="1:17" x14ac:dyDescent="0.35">
      <c r="A994" s="46"/>
      <c r="B994" s="46"/>
      <c r="C994" s="46"/>
      <c r="D994" s="46"/>
      <c r="E994" s="46"/>
      <c r="F994" s="46"/>
      <c r="G994" s="46"/>
      <c r="H994" s="46"/>
      <c r="I994" s="46"/>
      <c r="J994" s="46"/>
      <c r="K994" s="46"/>
      <c r="L994" s="46"/>
      <c r="M994" s="46"/>
      <c r="N994" s="46"/>
      <c r="O994" s="46"/>
      <c r="P994" s="46"/>
      <c r="Q994" s="46"/>
    </row>
    <row r="995" spans="1:17" x14ac:dyDescent="0.35">
      <c r="A995" s="46"/>
      <c r="B995" s="46"/>
      <c r="C995" s="46"/>
      <c r="D995" s="46"/>
      <c r="E995" s="46"/>
      <c r="F995" s="46"/>
      <c r="G995" s="46"/>
      <c r="H995" s="46"/>
      <c r="I995" s="46"/>
      <c r="J995" s="46"/>
      <c r="K995" s="46"/>
      <c r="L995" s="46"/>
      <c r="M995" s="46"/>
      <c r="N995" s="46"/>
      <c r="O995" s="46"/>
      <c r="P995" s="46"/>
      <c r="Q995" s="46"/>
    </row>
    <row r="996" spans="1:17" x14ac:dyDescent="0.35">
      <c r="A996" s="46"/>
      <c r="B996" s="46"/>
      <c r="C996" s="46"/>
      <c r="D996" s="46"/>
      <c r="E996" s="46"/>
      <c r="F996" s="46"/>
      <c r="G996" s="46"/>
      <c r="H996" s="46"/>
      <c r="I996" s="46"/>
      <c r="J996" s="46"/>
      <c r="K996" s="46"/>
      <c r="L996" s="46"/>
      <c r="M996" s="46"/>
      <c r="N996" s="46"/>
      <c r="O996" s="46"/>
      <c r="P996" s="46"/>
      <c r="Q996" s="46"/>
    </row>
    <row r="997" spans="1:17" x14ac:dyDescent="0.35">
      <c r="A997" s="46"/>
      <c r="B997" s="46"/>
      <c r="C997" s="46"/>
      <c r="D997" s="46"/>
      <c r="E997" s="46"/>
      <c r="F997" s="46"/>
      <c r="G997" s="46"/>
      <c r="H997" s="46"/>
      <c r="I997" s="46"/>
      <c r="J997" s="46"/>
      <c r="K997" s="46"/>
      <c r="L997" s="46"/>
      <c r="M997" s="46"/>
      <c r="N997" s="46"/>
      <c r="O997" s="46"/>
      <c r="P997" s="46"/>
      <c r="Q997" s="46"/>
    </row>
    <row r="998" spans="1:17" x14ac:dyDescent="0.35">
      <c r="A998" s="46"/>
      <c r="B998" s="46"/>
      <c r="C998" s="46"/>
      <c r="D998" s="46"/>
      <c r="E998" s="46"/>
      <c r="F998" s="46"/>
      <c r="G998" s="46"/>
      <c r="H998" s="46"/>
      <c r="I998" s="46"/>
      <c r="J998" s="46"/>
      <c r="K998" s="46"/>
      <c r="L998" s="46"/>
      <c r="M998" s="46"/>
      <c r="N998" s="46"/>
      <c r="O998" s="46"/>
      <c r="P998" s="46"/>
      <c r="Q998" s="46"/>
    </row>
    <row r="999" spans="1:17" x14ac:dyDescent="0.35">
      <c r="A999" s="46"/>
      <c r="B999" s="46"/>
      <c r="C999" s="46"/>
      <c r="D999" s="46"/>
      <c r="E999" s="46"/>
      <c r="F999" s="46"/>
      <c r="G999" s="46"/>
      <c r="H999" s="46"/>
      <c r="I999" s="46"/>
      <c r="J999" s="46"/>
      <c r="K999" s="46"/>
      <c r="L999" s="46"/>
      <c r="M999" s="46"/>
      <c r="N999" s="46"/>
      <c r="O999" s="46"/>
      <c r="P999" s="46"/>
      <c r="Q999" s="46"/>
    </row>
    <row r="1000" spans="1:17" x14ac:dyDescent="0.35">
      <c r="A1000" s="46"/>
      <c r="B1000" s="46"/>
      <c r="C1000" s="46"/>
      <c r="D1000" s="46"/>
      <c r="E1000" s="46"/>
      <c r="F1000" s="46"/>
      <c r="G1000" s="46"/>
      <c r="H1000" s="46"/>
      <c r="I1000" s="46"/>
      <c r="J1000" s="46"/>
      <c r="K1000" s="46"/>
      <c r="L1000" s="46"/>
      <c r="M1000" s="46"/>
      <c r="N1000" s="46"/>
      <c r="O1000" s="46"/>
      <c r="P1000" s="46"/>
      <c r="Q1000" s="46"/>
    </row>
    <row r="1001" spans="1:17" x14ac:dyDescent="0.35">
      <c r="A1001" s="46"/>
      <c r="B1001" s="46"/>
      <c r="C1001" s="46"/>
      <c r="D1001" s="46"/>
      <c r="E1001" s="46"/>
      <c r="F1001" s="46"/>
      <c r="G1001" s="46"/>
      <c r="H1001" s="46"/>
      <c r="I1001" s="46"/>
      <c r="J1001" s="46"/>
      <c r="K1001" s="46"/>
      <c r="L1001" s="46"/>
      <c r="M1001" s="46"/>
      <c r="N1001" s="46"/>
      <c r="O1001" s="46"/>
      <c r="P1001" s="46"/>
      <c r="Q1001" s="46"/>
    </row>
    <row r="1002" spans="1:17" x14ac:dyDescent="0.35">
      <c r="A1002" s="46"/>
      <c r="B1002" s="46"/>
      <c r="C1002" s="46"/>
      <c r="D1002" s="46"/>
      <c r="E1002" s="46"/>
      <c r="F1002" s="46"/>
      <c r="G1002" s="46"/>
      <c r="H1002" s="46"/>
      <c r="I1002" s="46"/>
      <c r="J1002" s="46"/>
      <c r="K1002" s="46"/>
      <c r="L1002" s="46"/>
      <c r="M1002" s="46"/>
      <c r="N1002" s="46"/>
      <c r="O1002" s="46"/>
      <c r="P1002" s="46"/>
      <c r="Q1002" s="46"/>
    </row>
    <row r="1003" spans="1:17" x14ac:dyDescent="0.35">
      <c r="A1003" s="46"/>
      <c r="B1003" s="46"/>
      <c r="C1003" s="46"/>
      <c r="D1003" s="46"/>
      <c r="E1003" s="46"/>
      <c r="F1003" s="46"/>
      <c r="G1003" s="46"/>
      <c r="H1003" s="46"/>
      <c r="I1003" s="46"/>
      <c r="J1003" s="46"/>
      <c r="K1003" s="46"/>
      <c r="L1003" s="46"/>
      <c r="M1003" s="46"/>
      <c r="N1003" s="46"/>
      <c r="O1003" s="46"/>
      <c r="P1003" s="46"/>
      <c r="Q1003" s="46"/>
    </row>
    <row r="1004" spans="1:17" x14ac:dyDescent="0.35">
      <c r="A1004" s="46"/>
      <c r="B1004" s="46"/>
      <c r="C1004" s="46"/>
      <c r="D1004" s="46"/>
      <c r="E1004" s="46"/>
      <c r="F1004" s="46"/>
      <c r="G1004" s="46"/>
      <c r="H1004" s="46"/>
      <c r="I1004" s="46"/>
      <c r="J1004" s="46"/>
      <c r="K1004" s="46"/>
      <c r="L1004" s="46"/>
      <c r="M1004" s="46"/>
      <c r="N1004" s="46"/>
      <c r="O1004" s="46"/>
      <c r="P1004" s="46"/>
      <c r="Q1004" s="46"/>
    </row>
    <row r="1005" spans="1:17" x14ac:dyDescent="0.35">
      <c r="A1005" s="46"/>
      <c r="B1005" s="46"/>
      <c r="C1005" s="46"/>
      <c r="D1005" s="46"/>
      <c r="E1005" s="46"/>
      <c r="F1005" s="46"/>
      <c r="G1005" s="46"/>
      <c r="H1005" s="46"/>
      <c r="I1005" s="46"/>
      <c r="J1005" s="46"/>
      <c r="K1005" s="46"/>
      <c r="L1005" s="46"/>
      <c r="M1005" s="46"/>
      <c r="N1005" s="46"/>
      <c r="O1005" s="46"/>
      <c r="P1005" s="46"/>
      <c r="Q1005" s="46"/>
    </row>
    <row r="1006" spans="1:17" x14ac:dyDescent="0.35">
      <c r="A1006" s="46"/>
      <c r="B1006" s="46"/>
      <c r="C1006" s="46"/>
      <c r="D1006" s="46"/>
      <c r="E1006" s="46"/>
      <c r="F1006" s="46"/>
      <c r="G1006" s="46"/>
      <c r="H1006" s="46"/>
      <c r="I1006" s="46"/>
      <c r="J1006" s="46"/>
      <c r="K1006" s="46"/>
      <c r="L1006" s="46"/>
      <c r="M1006" s="46"/>
      <c r="N1006" s="46"/>
      <c r="O1006" s="46"/>
      <c r="P1006" s="46"/>
      <c r="Q1006" s="46"/>
    </row>
    <row r="1007" spans="1:17" x14ac:dyDescent="0.35">
      <c r="A1007" s="46"/>
      <c r="B1007" s="46"/>
      <c r="C1007" s="46"/>
      <c r="D1007" s="46"/>
      <c r="E1007" s="46"/>
      <c r="F1007" s="46"/>
      <c r="G1007" s="46"/>
      <c r="H1007" s="46"/>
      <c r="I1007" s="46"/>
      <c r="J1007" s="46"/>
      <c r="K1007" s="46"/>
      <c r="L1007" s="46"/>
      <c r="M1007" s="46"/>
      <c r="N1007" s="46"/>
      <c r="O1007" s="46"/>
      <c r="P1007" s="46"/>
      <c r="Q1007" s="46"/>
    </row>
    <row r="1008" spans="1:17" x14ac:dyDescent="0.35">
      <c r="A1008" s="46"/>
      <c r="B1008" s="46"/>
      <c r="C1008" s="46"/>
      <c r="D1008" s="46"/>
      <c r="E1008" s="46"/>
      <c r="F1008" s="46"/>
      <c r="G1008" s="46"/>
      <c r="H1008" s="46"/>
      <c r="I1008" s="46"/>
      <c r="J1008" s="46"/>
      <c r="K1008" s="46"/>
      <c r="L1008" s="46"/>
      <c r="M1008" s="46"/>
      <c r="N1008" s="46"/>
      <c r="O1008" s="46"/>
      <c r="P1008" s="46"/>
      <c r="Q1008" s="46"/>
    </row>
    <row r="1009" spans="1:17" x14ac:dyDescent="0.35">
      <c r="A1009" s="46"/>
      <c r="B1009" s="46"/>
      <c r="C1009" s="46"/>
      <c r="D1009" s="46"/>
      <c r="E1009" s="46"/>
      <c r="F1009" s="46"/>
      <c r="G1009" s="46"/>
      <c r="H1009" s="46"/>
      <c r="I1009" s="46"/>
      <c r="J1009" s="46"/>
      <c r="K1009" s="46"/>
      <c r="L1009" s="46"/>
      <c r="M1009" s="46"/>
      <c r="N1009" s="46"/>
      <c r="O1009" s="46"/>
      <c r="P1009" s="46"/>
      <c r="Q1009" s="46"/>
    </row>
    <row r="1010" spans="1:17" x14ac:dyDescent="0.35">
      <c r="A1010" s="46"/>
      <c r="B1010" s="46"/>
      <c r="C1010" s="46"/>
      <c r="D1010" s="46"/>
      <c r="E1010" s="46"/>
      <c r="F1010" s="46"/>
      <c r="G1010" s="46"/>
      <c r="H1010" s="46"/>
      <c r="I1010" s="46"/>
      <c r="J1010" s="46"/>
      <c r="K1010" s="46"/>
      <c r="L1010" s="46"/>
      <c r="M1010" s="46"/>
      <c r="N1010" s="46"/>
      <c r="O1010" s="46"/>
      <c r="P1010" s="46"/>
      <c r="Q1010" s="46"/>
    </row>
    <row r="1011" spans="1:17" x14ac:dyDescent="0.35">
      <c r="A1011" s="46"/>
      <c r="B1011" s="46"/>
      <c r="C1011" s="46"/>
      <c r="D1011" s="46"/>
      <c r="E1011" s="46"/>
      <c r="F1011" s="46"/>
      <c r="G1011" s="46"/>
      <c r="H1011" s="46"/>
      <c r="I1011" s="46"/>
      <c r="J1011" s="46"/>
      <c r="K1011" s="46"/>
      <c r="L1011" s="46"/>
      <c r="M1011" s="46"/>
      <c r="N1011" s="46"/>
      <c r="O1011" s="46"/>
      <c r="P1011" s="46"/>
      <c r="Q1011" s="46"/>
    </row>
    <row r="1012" spans="1:17" x14ac:dyDescent="0.35">
      <c r="A1012" s="46"/>
      <c r="B1012" s="46"/>
      <c r="C1012" s="46"/>
      <c r="D1012" s="46"/>
      <c r="E1012" s="46"/>
      <c r="F1012" s="46"/>
      <c r="G1012" s="46"/>
      <c r="H1012" s="46"/>
      <c r="I1012" s="46"/>
      <c r="J1012" s="46"/>
      <c r="K1012" s="46"/>
      <c r="L1012" s="46"/>
      <c r="M1012" s="46"/>
      <c r="N1012" s="46"/>
      <c r="O1012" s="46"/>
      <c r="P1012" s="46"/>
      <c r="Q1012" s="46"/>
    </row>
    <row r="1013" spans="1:17" x14ac:dyDescent="0.35">
      <c r="A1013" s="46"/>
      <c r="B1013" s="46"/>
      <c r="C1013" s="46"/>
      <c r="D1013" s="46"/>
      <c r="E1013" s="46"/>
      <c r="F1013" s="46"/>
      <c r="G1013" s="46"/>
      <c r="H1013" s="46"/>
      <c r="I1013" s="46"/>
      <c r="J1013" s="46"/>
      <c r="K1013" s="46"/>
      <c r="L1013" s="46"/>
      <c r="M1013" s="46"/>
      <c r="N1013" s="46"/>
      <c r="O1013" s="46"/>
      <c r="P1013" s="46"/>
      <c r="Q1013" s="46"/>
    </row>
    <row r="1014" spans="1:17" x14ac:dyDescent="0.35">
      <c r="A1014" s="46"/>
      <c r="B1014" s="46"/>
      <c r="C1014" s="46"/>
      <c r="D1014" s="46"/>
      <c r="E1014" s="46"/>
      <c r="F1014" s="46"/>
      <c r="G1014" s="46"/>
      <c r="H1014" s="46"/>
      <c r="I1014" s="46"/>
      <c r="J1014" s="46"/>
      <c r="K1014" s="46"/>
      <c r="L1014" s="46"/>
      <c r="M1014" s="46"/>
      <c r="N1014" s="46"/>
      <c r="O1014" s="46"/>
      <c r="P1014" s="46"/>
      <c r="Q1014" s="46"/>
    </row>
    <row r="1015" spans="1:17" x14ac:dyDescent="0.35">
      <c r="A1015" s="46"/>
      <c r="B1015" s="46"/>
      <c r="C1015" s="46"/>
      <c r="D1015" s="46"/>
      <c r="E1015" s="46"/>
      <c r="F1015" s="46"/>
      <c r="G1015" s="46"/>
      <c r="H1015" s="46"/>
      <c r="I1015" s="46"/>
      <c r="J1015" s="46"/>
      <c r="K1015" s="46"/>
      <c r="L1015" s="46"/>
      <c r="M1015" s="46"/>
      <c r="N1015" s="46"/>
      <c r="O1015" s="46"/>
      <c r="P1015" s="46"/>
      <c r="Q1015" s="46"/>
    </row>
    <row r="1016" spans="1:17" x14ac:dyDescent="0.35">
      <c r="A1016" s="46"/>
      <c r="B1016" s="46"/>
      <c r="C1016" s="46"/>
      <c r="D1016" s="46"/>
      <c r="E1016" s="46"/>
      <c r="F1016" s="46"/>
      <c r="G1016" s="46"/>
      <c r="H1016" s="46"/>
      <c r="I1016" s="46"/>
      <c r="J1016" s="46"/>
      <c r="K1016" s="46"/>
      <c r="L1016" s="46"/>
      <c r="M1016" s="46"/>
      <c r="N1016" s="46"/>
      <c r="O1016" s="46"/>
      <c r="P1016" s="46"/>
      <c r="Q1016" s="46"/>
    </row>
    <row r="1017" spans="1:17" x14ac:dyDescent="0.35">
      <c r="A1017" s="46"/>
      <c r="B1017" s="46"/>
      <c r="C1017" s="46"/>
      <c r="D1017" s="46"/>
      <c r="E1017" s="46"/>
      <c r="F1017" s="46"/>
      <c r="G1017" s="46"/>
      <c r="H1017" s="46"/>
      <c r="I1017" s="46"/>
      <c r="J1017" s="46"/>
      <c r="K1017" s="46"/>
      <c r="L1017" s="46"/>
      <c r="M1017" s="46"/>
      <c r="N1017" s="46"/>
      <c r="O1017" s="46"/>
      <c r="P1017" s="46"/>
      <c r="Q1017" s="46"/>
    </row>
    <row r="1018" spans="1:17" x14ac:dyDescent="0.35">
      <c r="A1018" s="46"/>
      <c r="B1018" s="46"/>
      <c r="C1018" s="46"/>
      <c r="D1018" s="46"/>
      <c r="E1018" s="46"/>
      <c r="F1018" s="46"/>
      <c r="G1018" s="46"/>
      <c r="H1018" s="46"/>
      <c r="I1018" s="46"/>
      <c r="J1018" s="46"/>
      <c r="K1018" s="46"/>
      <c r="L1018" s="46"/>
      <c r="M1018" s="46"/>
      <c r="N1018" s="46"/>
      <c r="O1018" s="46"/>
      <c r="P1018" s="46"/>
      <c r="Q1018" s="46"/>
    </row>
    <row r="1019" spans="1:17" x14ac:dyDescent="0.35">
      <c r="A1019" s="46"/>
      <c r="B1019" s="46"/>
      <c r="C1019" s="46"/>
      <c r="D1019" s="46"/>
      <c r="E1019" s="46"/>
      <c r="F1019" s="46"/>
      <c r="G1019" s="46"/>
      <c r="H1019" s="46"/>
      <c r="I1019" s="46"/>
      <c r="J1019" s="46"/>
      <c r="K1019" s="46"/>
      <c r="L1019" s="46"/>
      <c r="M1019" s="46"/>
      <c r="N1019" s="46"/>
      <c r="O1019" s="46"/>
      <c r="P1019" s="46"/>
      <c r="Q1019" s="46"/>
    </row>
    <row r="1020" spans="1:17" x14ac:dyDescent="0.35">
      <c r="A1020" s="46"/>
      <c r="B1020" s="46"/>
      <c r="C1020" s="46"/>
      <c r="D1020" s="46"/>
      <c r="E1020" s="46"/>
      <c r="F1020" s="46"/>
      <c r="G1020" s="46"/>
      <c r="H1020" s="46"/>
      <c r="I1020" s="46"/>
      <c r="J1020" s="46"/>
      <c r="K1020" s="46"/>
      <c r="L1020" s="46"/>
      <c r="M1020" s="46"/>
      <c r="N1020" s="46"/>
      <c r="O1020" s="46"/>
      <c r="P1020" s="46"/>
      <c r="Q1020" s="46"/>
    </row>
    <row r="1021" spans="1:17" x14ac:dyDescent="0.35">
      <c r="A1021" s="46"/>
      <c r="B1021" s="46"/>
      <c r="C1021" s="46"/>
      <c r="D1021" s="46"/>
      <c r="E1021" s="46"/>
      <c r="F1021" s="46"/>
      <c r="G1021" s="46"/>
      <c r="H1021" s="46"/>
      <c r="I1021" s="46"/>
      <c r="J1021" s="46"/>
      <c r="K1021" s="46"/>
      <c r="L1021" s="46"/>
      <c r="M1021" s="46"/>
      <c r="N1021" s="46"/>
      <c r="O1021" s="46"/>
      <c r="P1021" s="46"/>
      <c r="Q1021" s="46"/>
    </row>
    <row r="1022" spans="1:17" x14ac:dyDescent="0.35">
      <c r="A1022" s="46"/>
      <c r="B1022" s="46"/>
      <c r="C1022" s="46"/>
      <c r="D1022" s="46"/>
      <c r="E1022" s="46"/>
      <c r="F1022" s="46"/>
      <c r="G1022" s="46"/>
      <c r="H1022" s="46"/>
      <c r="I1022" s="46"/>
      <c r="J1022" s="46"/>
      <c r="K1022" s="46"/>
      <c r="L1022" s="46"/>
      <c r="M1022" s="46"/>
      <c r="N1022" s="46"/>
      <c r="O1022" s="46"/>
      <c r="P1022" s="46"/>
      <c r="Q1022" s="46"/>
    </row>
    <row r="1023" spans="1:17" x14ac:dyDescent="0.35">
      <c r="A1023" s="46"/>
      <c r="B1023" s="46"/>
      <c r="C1023" s="46"/>
      <c r="D1023" s="46"/>
      <c r="E1023" s="46"/>
      <c r="F1023" s="46"/>
      <c r="G1023" s="46"/>
      <c r="H1023" s="46"/>
      <c r="I1023" s="46"/>
      <c r="J1023" s="46"/>
      <c r="K1023" s="46"/>
      <c r="L1023" s="46"/>
      <c r="M1023" s="46"/>
      <c r="N1023" s="46"/>
      <c r="O1023" s="46"/>
      <c r="P1023" s="46"/>
      <c r="Q1023" s="46"/>
    </row>
    <row r="1024" spans="1:17" x14ac:dyDescent="0.35">
      <c r="A1024" s="46"/>
      <c r="B1024" s="46"/>
      <c r="C1024" s="46"/>
      <c r="D1024" s="46"/>
      <c r="E1024" s="46"/>
      <c r="F1024" s="46"/>
      <c r="G1024" s="46"/>
      <c r="H1024" s="46"/>
      <c r="I1024" s="46"/>
      <c r="J1024" s="46"/>
      <c r="K1024" s="46"/>
      <c r="L1024" s="46"/>
      <c r="M1024" s="46"/>
      <c r="N1024" s="46"/>
      <c r="O1024" s="46"/>
      <c r="P1024" s="46"/>
      <c r="Q1024" s="46"/>
    </row>
    <row r="1025" spans="1:17" x14ac:dyDescent="0.35">
      <c r="A1025" s="46"/>
      <c r="B1025" s="46"/>
      <c r="C1025" s="46"/>
      <c r="D1025" s="46"/>
      <c r="E1025" s="46"/>
      <c r="F1025" s="46"/>
      <c r="G1025" s="46"/>
      <c r="H1025" s="46"/>
      <c r="I1025" s="46"/>
      <c r="J1025" s="46"/>
      <c r="K1025" s="46"/>
      <c r="L1025" s="46"/>
      <c r="M1025" s="46"/>
      <c r="N1025" s="46"/>
      <c r="O1025" s="46"/>
      <c r="P1025" s="46"/>
      <c r="Q1025" s="46"/>
    </row>
    <row r="1026" spans="1:17" x14ac:dyDescent="0.35">
      <c r="A1026" s="46"/>
      <c r="B1026" s="46"/>
      <c r="C1026" s="46"/>
      <c r="D1026" s="46"/>
      <c r="E1026" s="46"/>
      <c r="F1026" s="46"/>
      <c r="G1026" s="46"/>
      <c r="H1026" s="46"/>
      <c r="I1026" s="46"/>
      <c r="J1026" s="46"/>
      <c r="K1026" s="46"/>
      <c r="L1026" s="46"/>
      <c r="M1026" s="46"/>
      <c r="N1026" s="46"/>
      <c r="O1026" s="46"/>
      <c r="P1026" s="46"/>
      <c r="Q1026" s="46"/>
    </row>
    <row r="1027" spans="1:17" x14ac:dyDescent="0.35">
      <c r="A1027" s="46"/>
      <c r="B1027" s="46"/>
      <c r="C1027" s="46"/>
      <c r="D1027" s="46"/>
      <c r="E1027" s="46"/>
      <c r="F1027" s="46"/>
      <c r="G1027" s="46"/>
      <c r="H1027" s="46"/>
      <c r="I1027" s="46"/>
      <c r="J1027" s="46"/>
      <c r="K1027" s="46"/>
      <c r="L1027" s="46"/>
      <c r="M1027" s="46"/>
      <c r="N1027" s="46"/>
      <c r="O1027" s="46"/>
      <c r="P1027" s="46"/>
      <c r="Q1027" s="46"/>
    </row>
    <row r="1028" spans="1:17" x14ac:dyDescent="0.35">
      <c r="A1028" s="46"/>
      <c r="B1028" s="46"/>
      <c r="C1028" s="46"/>
      <c r="D1028" s="46"/>
      <c r="E1028" s="46"/>
      <c r="F1028" s="46"/>
      <c r="G1028" s="46"/>
      <c r="H1028" s="46"/>
      <c r="I1028" s="46"/>
      <c r="J1028" s="46"/>
      <c r="K1028" s="46"/>
      <c r="L1028" s="46"/>
      <c r="M1028" s="46"/>
      <c r="N1028" s="46"/>
      <c r="O1028" s="46"/>
      <c r="P1028" s="46"/>
      <c r="Q1028" s="46"/>
    </row>
    <row r="1029" spans="1:17" x14ac:dyDescent="0.35">
      <c r="A1029" s="46"/>
      <c r="B1029" s="46"/>
      <c r="C1029" s="46"/>
      <c r="D1029" s="46"/>
      <c r="E1029" s="46"/>
      <c r="F1029" s="46"/>
      <c r="G1029" s="46"/>
      <c r="H1029" s="46"/>
      <c r="I1029" s="46"/>
      <c r="J1029" s="46"/>
      <c r="K1029" s="46"/>
      <c r="L1029" s="46"/>
      <c r="M1029" s="46"/>
      <c r="N1029" s="46"/>
      <c r="O1029" s="46"/>
      <c r="P1029" s="46"/>
      <c r="Q1029" s="46"/>
    </row>
    <row r="1030" spans="1:17" x14ac:dyDescent="0.35">
      <c r="A1030" s="46"/>
      <c r="B1030" s="46"/>
      <c r="C1030" s="46"/>
      <c r="D1030" s="46"/>
      <c r="E1030" s="46"/>
      <c r="F1030" s="46"/>
      <c r="G1030" s="46"/>
      <c r="H1030" s="46"/>
      <c r="I1030" s="46"/>
      <c r="J1030" s="46"/>
      <c r="K1030" s="46"/>
      <c r="L1030" s="46"/>
      <c r="M1030" s="46"/>
      <c r="N1030" s="46"/>
      <c r="O1030" s="46"/>
      <c r="P1030" s="46"/>
      <c r="Q1030" s="46"/>
    </row>
    <row r="1031" spans="1:17" x14ac:dyDescent="0.35">
      <c r="A1031" s="46"/>
      <c r="B1031" s="46"/>
      <c r="C1031" s="46"/>
      <c r="D1031" s="46"/>
      <c r="E1031" s="46"/>
      <c r="F1031" s="46"/>
      <c r="G1031" s="46"/>
      <c r="H1031" s="46"/>
      <c r="I1031" s="46"/>
      <c r="J1031" s="46"/>
      <c r="K1031" s="46"/>
      <c r="L1031" s="46"/>
      <c r="M1031" s="46"/>
      <c r="N1031" s="46"/>
      <c r="O1031" s="46"/>
      <c r="P1031" s="46"/>
      <c r="Q1031" s="46"/>
    </row>
    <row r="1032" spans="1:17" x14ac:dyDescent="0.35">
      <c r="A1032" s="46"/>
      <c r="B1032" s="46"/>
      <c r="C1032" s="46"/>
      <c r="D1032" s="46"/>
      <c r="E1032" s="46"/>
      <c r="F1032" s="46"/>
      <c r="G1032" s="46"/>
      <c r="H1032" s="46"/>
      <c r="I1032" s="46"/>
      <c r="J1032" s="46"/>
      <c r="K1032" s="46"/>
      <c r="L1032" s="46"/>
      <c r="M1032" s="46"/>
      <c r="N1032" s="46"/>
      <c r="O1032" s="46"/>
      <c r="P1032" s="46"/>
      <c r="Q1032" s="46"/>
    </row>
    <row r="1033" spans="1:17" x14ac:dyDescent="0.35">
      <c r="A1033" s="46"/>
      <c r="B1033" s="46"/>
      <c r="C1033" s="46"/>
      <c r="D1033" s="46"/>
      <c r="E1033" s="46"/>
      <c r="F1033" s="46"/>
      <c r="G1033" s="46"/>
      <c r="H1033" s="46"/>
      <c r="I1033" s="46"/>
      <c r="J1033" s="46"/>
      <c r="K1033" s="46"/>
      <c r="L1033" s="46"/>
      <c r="M1033" s="46"/>
      <c r="N1033" s="46"/>
      <c r="O1033" s="46"/>
      <c r="P1033" s="46"/>
      <c r="Q1033" s="46"/>
    </row>
    <row r="1034" spans="1:17" x14ac:dyDescent="0.35">
      <c r="A1034" s="46"/>
      <c r="B1034" s="46"/>
      <c r="C1034" s="46"/>
      <c r="D1034" s="46"/>
      <c r="E1034" s="46"/>
      <c r="F1034" s="46"/>
      <c r="G1034" s="46"/>
      <c r="H1034" s="46"/>
      <c r="I1034" s="46"/>
      <c r="J1034" s="46"/>
      <c r="K1034" s="46"/>
      <c r="L1034" s="46"/>
      <c r="M1034" s="46"/>
      <c r="N1034" s="46"/>
      <c r="O1034" s="46"/>
      <c r="P1034" s="46"/>
      <c r="Q1034" s="46"/>
    </row>
    <row r="1035" spans="1:17" x14ac:dyDescent="0.35">
      <c r="A1035" s="46"/>
      <c r="B1035" s="46"/>
      <c r="C1035" s="46"/>
      <c r="D1035" s="46"/>
      <c r="E1035" s="46"/>
      <c r="F1035" s="46"/>
      <c r="G1035" s="46"/>
      <c r="H1035" s="46"/>
      <c r="I1035" s="46"/>
      <c r="J1035" s="46"/>
      <c r="K1035" s="46"/>
      <c r="L1035" s="46"/>
      <c r="M1035" s="46"/>
      <c r="N1035" s="46"/>
      <c r="O1035" s="46"/>
      <c r="P1035" s="46"/>
      <c r="Q1035" s="46"/>
    </row>
    <row r="1036" spans="1:17" x14ac:dyDescent="0.35">
      <c r="A1036" s="46"/>
      <c r="B1036" s="46"/>
      <c r="C1036" s="46"/>
      <c r="D1036" s="46"/>
      <c r="E1036" s="46"/>
      <c r="F1036" s="46"/>
      <c r="G1036" s="46"/>
      <c r="H1036" s="46"/>
      <c r="I1036" s="46"/>
      <c r="J1036" s="46"/>
      <c r="K1036" s="46"/>
      <c r="L1036" s="46"/>
      <c r="M1036" s="46"/>
      <c r="N1036" s="46"/>
      <c r="O1036" s="46"/>
      <c r="P1036" s="46"/>
      <c r="Q1036" s="46"/>
    </row>
    <row r="1037" spans="1:17" x14ac:dyDescent="0.35">
      <c r="A1037" s="46"/>
      <c r="B1037" s="46"/>
      <c r="C1037" s="46"/>
      <c r="D1037" s="46"/>
      <c r="E1037" s="46"/>
      <c r="F1037" s="46"/>
      <c r="G1037" s="46"/>
      <c r="H1037" s="46"/>
      <c r="I1037" s="46"/>
      <c r="J1037" s="46"/>
      <c r="K1037" s="46"/>
      <c r="L1037" s="46"/>
      <c r="M1037" s="46"/>
      <c r="N1037" s="46"/>
      <c r="O1037" s="46"/>
      <c r="P1037" s="46"/>
      <c r="Q1037" s="46"/>
    </row>
    <row r="1038" spans="1:17" x14ac:dyDescent="0.35">
      <c r="A1038" s="46"/>
      <c r="B1038" s="46"/>
      <c r="C1038" s="46"/>
      <c r="D1038" s="46"/>
      <c r="E1038" s="46"/>
      <c r="F1038" s="46"/>
      <c r="G1038" s="46"/>
      <c r="H1038" s="46"/>
      <c r="I1038" s="46"/>
      <c r="J1038" s="46"/>
      <c r="K1038" s="46"/>
      <c r="L1038" s="46"/>
      <c r="M1038" s="46"/>
      <c r="N1038" s="46"/>
      <c r="O1038" s="46"/>
      <c r="P1038" s="46"/>
      <c r="Q1038" s="46"/>
    </row>
    <row r="1039" spans="1:17" x14ac:dyDescent="0.35">
      <c r="A1039" s="46"/>
      <c r="B1039" s="46"/>
      <c r="C1039" s="46"/>
      <c r="D1039" s="46"/>
      <c r="E1039" s="46"/>
      <c r="F1039" s="46"/>
      <c r="G1039" s="46"/>
      <c r="H1039" s="46"/>
      <c r="I1039" s="46"/>
      <c r="J1039" s="46"/>
      <c r="K1039" s="46"/>
      <c r="L1039" s="46"/>
      <c r="M1039" s="46"/>
      <c r="N1039" s="46"/>
      <c r="O1039" s="46"/>
      <c r="P1039" s="46"/>
      <c r="Q1039" s="46"/>
    </row>
    <row r="1040" spans="1:17" x14ac:dyDescent="0.35">
      <c r="A1040" s="46"/>
      <c r="B1040" s="46"/>
      <c r="C1040" s="46"/>
      <c r="D1040" s="46"/>
      <c r="E1040" s="46"/>
      <c r="F1040" s="46"/>
      <c r="G1040" s="46"/>
      <c r="H1040" s="46"/>
      <c r="I1040" s="46"/>
      <c r="J1040" s="46"/>
      <c r="K1040" s="46"/>
      <c r="L1040" s="46"/>
      <c r="M1040" s="46"/>
      <c r="N1040" s="46"/>
      <c r="O1040" s="46"/>
      <c r="P1040" s="46"/>
      <c r="Q1040" s="46"/>
    </row>
    <row r="1041" spans="1:17" x14ac:dyDescent="0.35">
      <c r="A1041" s="46"/>
      <c r="B1041" s="46"/>
      <c r="C1041" s="46"/>
      <c r="D1041" s="46"/>
      <c r="E1041" s="46"/>
      <c r="F1041" s="46"/>
      <c r="G1041" s="46"/>
      <c r="H1041" s="46"/>
      <c r="I1041" s="46"/>
      <c r="J1041" s="46"/>
      <c r="K1041" s="46"/>
      <c r="L1041" s="46"/>
      <c r="M1041" s="46"/>
      <c r="N1041" s="46"/>
      <c r="O1041" s="46"/>
      <c r="P1041" s="46"/>
      <c r="Q1041" s="46"/>
    </row>
    <row r="1042" spans="1:17" x14ac:dyDescent="0.35">
      <c r="A1042" s="46"/>
      <c r="B1042" s="46"/>
      <c r="C1042" s="46"/>
      <c r="D1042" s="46"/>
      <c r="E1042" s="46"/>
      <c r="F1042" s="46"/>
      <c r="G1042" s="46"/>
      <c r="H1042" s="46"/>
      <c r="I1042" s="46"/>
      <c r="J1042" s="46"/>
      <c r="K1042" s="46"/>
      <c r="L1042" s="46"/>
      <c r="M1042" s="46"/>
      <c r="N1042" s="46"/>
      <c r="O1042" s="46"/>
      <c r="P1042" s="46"/>
      <c r="Q1042" s="46"/>
    </row>
    <row r="1043" spans="1:17" x14ac:dyDescent="0.35">
      <c r="A1043" s="46"/>
      <c r="B1043" s="46"/>
      <c r="C1043" s="46"/>
      <c r="D1043" s="46"/>
      <c r="E1043" s="46"/>
      <c r="F1043" s="46"/>
      <c r="G1043" s="46"/>
      <c r="H1043" s="46"/>
      <c r="I1043" s="46"/>
      <c r="J1043" s="46"/>
      <c r="K1043" s="46"/>
      <c r="L1043" s="46"/>
      <c r="M1043" s="46"/>
      <c r="N1043" s="46"/>
      <c r="O1043" s="46"/>
      <c r="P1043" s="46"/>
      <c r="Q1043" s="46"/>
    </row>
    <row r="1044" spans="1:17" x14ac:dyDescent="0.35">
      <c r="A1044" s="46"/>
      <c r="B1044" s="46"/>
      <c r="C1044" s="46"/>
      <c r="D1044" s="46"/>
      <c r="E1044" s="46"/>
      <c r="F1044" s="46"/>
      <c r="G1044" s="46"/>
      <c r="H1044" s="46"/>
      <c r="I1044" s="46"/>
      <c r="J1044" s="46"/>
      <c r="K1044" s="46"/>
      <c r="L1044" s="46"/>
      <c r="M1044" s="46"/>
      <c r="N1044" s="46"/>
      <c r="O1044" s="46"/>
      <c r="P1044" s="46"/>
      <c r="Q1044" s="46"/>
    </row>
    <row r="1045" spans="1:17" x14ac:dyDescent="0.35">
      <c r="A1045" s="46"/>
      <c r="B1045" s="46"/>
      <c r="C1045" s="46"/>
      <c r="D1045" s="46"/>
      <c r="E1045" s="46"/>
      <c r="F1045" s="46"/>
      <c r="G1045" s="46"/>
      <c r="H1045" s="46"/>
      <c r="I1045" s="46"/>
      <c r="J1045" s="46"/>
      <c r="K1045" s="46"/>
      <c r="L1045" s="46"/>
      <c r="M1045" s="46"/>
      <c r="N1045" s="46"/>
      <c r="O1045" s="46"/>
      <c r="P1045" s="46"/>
      <c r="Q1045" s="46"/>
    </row>
    <row r="1046" spans="1:17" x14ac:dyDescent="0.35">
      <c r="A1046" s="46"/>
      <c r="B1046" s="46"/>
      <c r="C1046" s="46"/>
      <c r="D1046" s="46"/>
      <c r="E1046" s="46"/>
      <c r="F1046" s="46"/>
      <c r="G1046" s="46"/>
      <c r="H1046" s="46"/>
      <c r="I1046" s="46"/>
      <c r="J1046" s="46"/>
      <c r="K1046" s="46"/>
      <c r="L1046" s="46"/>
      <c r="M1046" s="46"/>
      <c r="N1046" s="46"/>
      <c r="O1046" s="46"/>
      <c r="P1046" s="46"/>
      <c r="Q1046" s="46"/>
    </row>
    <row r="1047" spans="1:17" x14ac:dyDescent="0.35">
      <c r="A1047" s="46"/>
      <c r="B1047" s="46"/>
      <c r="C1047" s="46"/>
      <c r="D1047" s="46"/>
      <c r="E1047" s="46"/>
      <c r="F1047" s="46"/>
      <c r="G1047" s="46"/>
      <c r="H1047" s="46"/>
      <c r="I1047" s="46"/>
      <c r="J1047" s="46"/>
      <c r="K1047" s="46"/>
      <c r="L1047" s="46"/>
      <c r="M1047" s="46"/>
      <c r="N1047" s="46"/>
      <c r="O1047" s="46"/>
      <c r="P1047" s="46"/>
      <c r="Q1047" s="46"/>
    </row>
    <row r="1048" spans="1:17" x14ac:dyDescent="0.35">
      <c r="A1048" s="46"/>
      <c r="B1048" s="46"/>
      <c r="C1048" s="46"/>
      <c r="D1048" s="46"/>
      <c r="E1048" s="46"/>
      <c r="F1048" s="46"/>
      <c r="G1048" s="46"/>
      <c r="H1048" s="46"/>
      <c r="I1048" s="46"/>
      <c r="J1048" s="46"/>
      <c r="K1048" s="46"/>
      <c r="L1048" s="46"/>
      <c r="M1048" s="46"/>
      <c r="N1048" s="46"/>
      <c r="O1048" s="46"/>
      <c r="P1048" s="46"/>
      <c r="Q1048" s="46"/>
    </row>
    <row r="1049" spans="1:17" x14ac:dyDescent="0.35">
      <c r="A1049" s="46"/>
      <c r="B1049" s="46"/>
      <c r="C1049" s="46"/>
      <c r="D1049" s="46"/>
      <c r="E1049" s="46"/>
      <c r="F1049" s="46"/>
      <c r="G1049" s="46"/>
      <c r="H1049" s="46"/>
      <c r="I1049" s="46"/>
      <c r="J1049" s="46"/>
      <c r="K1049" s="46"/>
      <c r="L1049" s="46"/>
      <c r="M1049" s="46"/>
      <c r="N1049" s="46"/>
      <c r="O1049" s="46"/>
      <c r="P1049" s="46"/>
      <c r="Q1049" s="46"/>
    </row>
    <row r="1050" spans="1:17" x14ac:dyDescent="0.35">
      <c r="A1050" s="46"/>
      <c r="B1050" s="46"/>
      <c r="C1050" s="46"/>
      <c r="D1050" s="46"/>
      <c r="E1050" s="46"/>
      <c r="F1050" s="46"/>
      <c r="G1050" s="46"/>
      <c r="H1050" s="46"/>
      <c r="I1050" s="46"/>
      <c r="J1050" s="46"/>
      <c r="K1050" s="46"/>
      <c r="L1050" s="46"/>
      <c r="M1050" s="46"/>
      <c r="N1050" s="46"/>
      <c r="O1050" s="46"/>
      <c r="P1050" s="46"/>
      <c r="Q1050" s="46"/>
    </row>
    <row r="1051" spans="1:17" x14ac:dyDescent="0.35">
      <c r="A1051" s="46"/>
      <c r="B1051" s="46"/>
      <c r="C1051" s="46"/>
      <c r="D1051" s="46"/>
      <c r="E1051" s="46"/>
      <c r="F1051" s="46"/>
      <c r="G1051" s="46"/>
      <c r="H1051" s="46"/>
      <c r="I1051" s="46"/>
      <c r="J1051" s="46"/>
      <c r="K1051" s="46"/>
      <c r="L1051" s="46"/>
      <c r="M1051" s="46"/>
      <c r="N1051" s="46"/>
      <c r="O1051" s="46"/>
      <c r="P1051" s="46"/>
      <c r="Q1051" s="46"/>
    </row>
    <row r="1052" spans="1:17" x14ac:dyDescent="0.35">
      <c r="A1052" s="46"/>
      <c r="B1052" s="46"/>
      <c r="C1052" s="46"/>
      <c r="D1052" s="46"/>
      <c r="E1052" s="46"/>
      <c r="F1052" s="46"/>
      <c r="G1052" s="46"/>
      <c r="H1052" s="46"/>
      <c r="I1052" s="46"/>
      <c r="J1052" s="46"/>
      <c r="K1052" s="46"/>
      <c r="L1052" s="46"/>
      <c r="M1052" s="46"/>
      <c r="N1052" s="46"/>
      <c r="O1052" s="46"/>
      <c r="P1052" s="46"/>
      <c r="Q1052" s="46"/>
    </row>
    <row r="1053" spans="1:17" x14ac:dyDescent="0.35">
      <c r="A1053" s="46"/>
      <c r="B1053" s="46"/>
      <c r="C1053" s="46"/>
      <c r="D1053" s="46"/>
      <c r="E1053" s="46"/>
      <c r="F1053" s="46"/>
      <c r="G1053" s="46"/>
      <c r="H1053" s="46"/>
      <c r="I1053" s="46"/>
      <c r="J1053" s="46"/>
      <c r="K1053" s="46"/>
      <c r="L1053" s="46"/>
      <c r="M1053" s="46"/>
      <c r="N1053" s="46"/>
      <c r="O1053" s="46"/>
      <c r="P1053" s="46"/>
      <c r="Q1053" s="46"/>
    </row>
    <row r="1054" spans="1:17" x14ac:dyDescent="0.35">
      <c r="A1054" s="46"/>
      <c r="B1054" s="46"/>
      <c r="C1054" s="46"/>
      <c r="D1054" s="46"/>
      <c r="E1054" s="46"/>
      <c r="F1054" s="46"/>
      <c r="G1054" s="46"/>
      <c r="H1054" s="46"/>
      <c r="I1054" s="46"/>
      <c r="J1054" s="46"/>
      <c r="K1054" s="46"/>
      <c r="L1054" s="46"/>
      <c r="M1054" s="46"/>
      <c r="N1054" s="46"/>
      <c r="O1054" s="46"/>
      <c r="P1054" s="46"/>
      <c r="Q1054" s="46"/>
    </row>
    <row r="1055" spans="1:17" x14ac:dyDescent="0.35">
      <c r="A1055" s="46"/>
      <c r="B1055" s="46"/>
      <c r="C1055" s="46"/>
      <c r="D1055" s="46"/>
      <c r="E1055" s="46"/>
      <c r="F1055" s="46"/>
      <c r="G1055" s="46"/>
      <c r="H1055" s="46"/>
      <c r="I1055" s="46"/>
      <c r="J1055" s="46"/>
      <c r="K1055" s="46"/>
      <c r="L1055" s="46"/>
      <c r="M1055" s="46"/>
      <c r="N1055" s="46"/>
      <c r="O1055" s="46"/>
      <c r="P1055" s="46"/>
      <c r="Q1055" s="46"/>
    </row>
    <row r="1056" spans="1:17" x14ac:dyDescent="0.35">
      <c r="A1056" s="46"/>
      <c r="B1056" s="46"/>
      <c r="C1056" s="46"/>
      <c r="D1056" s="46"/>
      <c r="E1056" s="46"/>
      <c r="F1056" s="46"/>
      <c r="G1056" s="46"/>
      <c r="H1056" s="46"/>
      <c r="I1056" s="46"/>
      <c r="J1056" s="46"/>
      <c r="K1056" s="46"/>
      <c r="L1056" s="46"/>
      <c r="M1056" s="46"/>
      <c r="N1056" s="46"/>
      <c r="O1056" s="46"/>
      <c r="P1056" s="46"/>
      <c r="Q1056" s="46"/>
    </row>
    <row r="1057" spans="1:17" x14ac:dyDescent="0.35">
      <c r="A1057" s="46"/>
      <c r="B1057" s="46"/>
      <c r="C1057" s="46"/>
      <c r="D1057" s="46"/>
      <c r="E1057" s="46"/>
      <c r="F1057" s="46"/>
      <c r="G1057" s="46"/>
      <c r="H1057" s="46"/>
      <c r="I1057" s="46"/>
      <c r="J1057" s="46"/>
      <c r="K1057" s="46"/>
      <c r="L1057" s="46"/>
      <c r="M1057" s="46"/>
      <c r="N1057" s="46"/>
      <c r="O1057" s="46"/>
      <c r="P1057" s="46"/>
      <c r="Q1057" s="46"/>
    </row>
    <row r="1058" spans="1:17" x14ac:dyDescent="0.35">
      <c r="A1058" s="46"/>
      <c r="B1058" s="46"/>
      <c r="C1058" s="46"/>
      <c r="D1058" s="46"/>
      <c r="E1058" s="46"/>
      <c r="F1058" s="46"/>
      <c r="G1058" s="46"/>
      <c r="H1058" s="46"/>
      <c r="I1058" s="46"/>
      <c r="J1058" s="46"/>
      <c r="K1058" s="46"/>
      <c r="L1058" s="46"/>
      <c r="M1058" s="46"/>
      <c r="N1058" s="46"/>
      <c r="O1058" s="46"/>
      <c r="P1058" s="46"/>
      <c r="Q1058" s="46"/>
    </row>
    <row r="1059" spans="1:17" x14ac:dyDescent="0.35">
      <c r="A1059" s="46"/>
      <c r="B1059" s="46"/>
      <c r="C1059" s="46"/>
      <c r="D1059" s="46"/>
      <c r="E1059" s="46"/>
      <c r="F1059" s="46"/>
      <c r="G1059" s="46"/>
      <c r="H1059" s="46"/>
      <c r="I1059" s="46"/>
      <c r="J1059" s="46"/>
      <c r="K1059" s="46"/>
      <c r="L1059" s="46"/>
      <c r="M1059" s="46"/>
      <c r="N1059" s="46"/>
      <c r="O1059" s="46"/>
      <c r="P1059" s="46"/>
      <c r="Q1059" s="46"/>
    </row>
    <row r="1060" spans="1:17" x14ac:dyDescent="0.35">
      <c r="A1060" s="46"/>
      <c r="B1060" s="46"/>
      <c r="C1060" s="46"/>
      <c r="D1060" s="46"/>
      <c r="E1060" s="46"/>
      <c r="F1060" s="46"/>
      <c r="G1060" s="46"/>
      <c r="H1060" s="46"/>
      <c r="I1060" s="46"/>
      <c r="J1060" s="46"/>
      <c r="K1060" s="46"/>
      <c r="L1060" s="46"/>
      <c r="M1060" s="46"/>
      <c r="N1060" s="46"/>
      <c r="O1060" s="46"/>
      <c r="P1060" s="46"/>
      <c r="Q1060" s="46"/>
    </row>
    <row r="1061" spans="1:17" x14ac:dyDescent="0.35">
      <c r="A1061" s="46"/>
      <c r="B1061" s="46"/>
      <c r="C1061" s="46"/>
      <c r="D1061" s="46"/>
      <c r="E1061" s="46"/>
      <c r="F1061" s="46"/>
      <c r="G1061" s="46"/>
      <c r="H1061" s="46"/>
      <c r="I1061" s="46"/>
      <c r="J1061" s="46"/>
      <c r="K1061" s="46"/>
      <c r="L1061" s="46"/>
      <c r="M1061" s="46"/>
      <c r="N1061" s="46"/>
      <c r="O1061" s="46"/>
      <c r="P1061" s="46"/>
      <c r="Q1061" s="46"/>
    </row>
    <row r="1062" spans="1:17" x14ac:dyDescent="0.35">
      <c r="A1062" s="46"/>
      <c r="B1062" s="46"/>
      <c r="C1062" s="46"/>
      <c r="D1062" s="46"/>
      <c r="E1062" s="46"/>
      <c r="F1062" s="46"/>
      <c r="G1062" s="46"/>
      <c r="H1062" s="46"/>
      <c r="I1062" s="46"/>
      <c r="J1062" s="46"/>
      <c r="K1062" s="46"/>
      <c r="L1062" s="46"/>
      <c r="M1062" s="46"/>
      <c r="N1062" s="46"/>
      <c r="O1062" s="46"/>
      <c r="P1062" s="46"/>
      <c r="Q1062" s="46"/>
    </row>
    <row r="1063" spans="1:17" x14ac:dyDescent="0.35">
      <c r="A1063" s="46"/>
      <c r="B1063" s="46"/>
      <c r="C1063" s="46"/>
      <c r="D1063" s="46"/>
      <c r="E1063" s="46"/>
      <c r="F1063" s="46"/>
      <c r="G1063" s="46"/>
      <c r="H1063" s="46"/>
      <c r="I1063" s="46"/>
      <c r="J1063" s="46"/>
      <c r="K1063" s="46"/>
      <c r="L1063" s="46"/>
      <c r="M1063" s="46"/>
      <c r="N1063" s="46"/>
      <c r="O1063" s="46"/>
      <c r="P1063" s="46"/>
      <c r="Q1063" s="46"/>
    </row>
    <row r="1064" spans="1:17" x14ac:dyDescent="0.35">
      <c r="A1064" s="46"/>
      <c r="B1064" s="46"/>
      <c r="C1064" s="46"/>
      <c r="D1064" s="46"/>
      <c r="E1064" s="46"/>
      <c r="F1064" s="46"/>
      <c r="G1064" s="46"/>
      <c r="H1064" s="46"/>
      <c r="I1064" s="46"/>
      <c r="J1064" s="46"/>
      <c r="K1064" s="46"/>
      <c r="L1064" s="46"/>
      <c r="M1064" s="46"/>
      <c r="N1064" s="46"/>
      <c r="O1064" s="46"/>
      <c r="P1064" s="46"/>
      <c r="Q1064" s="46"/>
    </row>
    <row r="1065" spans="1:17" x14ac:dyDescent="0.35">
      <c r="A1065" s="46"/>
      <c r="B1065" s="46"/>
      <c r="C1065" s="46"/>
      <c r="D1065" s="46"/>
      <c r="E1065" s="46"/>
      <c r="F1065" s="46"/>
      <c r="G1065" s="46"/>
      <c r="H1065" s="46"/>
      <c r="I1065" s="46"/>
      <c r="J1065" s="46"/>
      <c r="K1065" s="46"/>
      <c r="L1065" s="46"/>
      <c r="M1065" s="46"/>
      <c r="N1065" s="46"/>
      <c r="O1065" s="46"/>
      <c r="P1065" s="46"/>
      <c r="Q1065" s="46"/>
    </row>
    <row r="1066" spans="1:17" x14ac:dyDescent="0.35">
      <c r="A1066" s="46"/>
      <c r="B1066" s="46"/>
      <c r="C1066" s="46"/>
      <c r="D1066" s="46"/>
      <c r="E1066" s="46"/>
      <c r="F1066" s="46"/>
      <c r="G1066" s="46"/>
      <c r="H1066" s="46"/>
      <c r="I1066" s="46"/>
      <c r="J1066" s="46"/>
      <c r="K1066" s="46"/>
      <c r="L1066" s="46"/>
      <c r="M1066" s="46"/>
      <c r="N1066" s="46"/>
      <c r="O1066" s="46"/>
      <c r="P1066" s="46"/>
      <c r="Q1066" s="46"/>
    </row>
    <row r="1067" spans="1:17" x14ac:dyDescent="0.35">
      <c r="A1067" s="46"/>
      <c r="B1067" s="46"/>
      <c r="C1067" s="46"/>
      <c r="D1067" s="46"/>
      <c r="E1067" s="46"/>
      <c r="F1067" s="46"/>
      <c r="G1067" s="46"/>
      <c r="H1067" s="46"/>
      <c r="I1067" s="46"/>
      <c r="J1067" s="46"/>
      <c r="K1067" s="46"/>
      <c r="L1067" s="46"/>
      <c r="M1067" s="46"/>
      <c r="N1067" s="46"/>
      <c r="O1067" s="46"/>
      <c r="P1067" s="46"/>
      <c r="Q1067" s="46"/>
    </row>
    <row r="1068" spans="1:17" x14ac:dyDescent="0.35">
      <c r="A1068" s="46"/>
      <c r="B1068" s="46"/>
      <c r="C1068" s="46"/>
      <c r="D1068" s="46"/>
      <c r="E1068" s="46"/>
      <c r="F1068" s="46"/>
      <c r="G1068" s="46"/>
      <c r="H1068" s="46"/>
      <c r="I1068" s="46"/>
      <c r="J1068" s="46"/>
      <c r="K1068" s="46"/>
      <c r="L1068" s="46"/>
      <c r="M1068" s="46"/>
      <c r="N1068" s="46"/>
      <c r="O1068" s="46"/>
      <c r="P1068" s="46"/>
      <c r="Q1068" s="46"/>
    </row>
    <row r="1069" spans="1:17" x14ac:dyDescent="0.35">
      <c r="A1069" s="46"/>
      <c r="B1069" s="46"/>
      <c r="C1069" s="46"/>
      <c r="D1069" s="46"/>
      <c r="E1069" s="46"/>
      <c r="F1069" s="46"/>
      <c r="G1069" s="46"/>
      <c r="H1069" s="46"/>
      <c r="I1069" s="46"/>
      <c r="J1069" s="46"/>
      <c r="K1069" s="46"/>
      <c r="L1069" s="46"/>
      <c r="M1069" s="46"/>
      <c r="N1069" s="46"/>
      <c r="O1069" s="46"/>
      <c r="P1069" s="46"/>
      <c r="Q1069" s="46"/>
    </row>
    <row r="1070" spans="1:17" x14ac:dyDescent="0.35">
      <c r="A1070" s="46"/>
      <c r="B1070" s="46"/>
      <c r="C1070" s="46"/>
      <c r="D1070" s="46"/>
      <c r="E1070" s="46"/>
      <c r="F1070" s="46"/>
      <c r="G1070" s="46"/>
      <c r="H1070" s="46"/>
      <c r="I1070" s="46"/>
      <c r="J1070" s="46"/>
      <c r="K1070" s="46"/>
      <c r="L1070" s="46"/>
      <c r="M1070" s="46"/>
      <c r="N1070" s="46"/>
      <c r="O1070" s="46"/>
      <c r="P1070" s="46"/>
      <c r="Q1070" s="46"/>
    </row>
    <row r="1071" spans="1:17" x14ac:dyDescent="0.35">
      <c r="A1071" s="46"/>
      <c r="B1071" s="46"/>
      <c r="C1071" s="46"/>
      <c r="D1071" s="46"/>
      <c r="E1071" s="46"/>
      <c r="F1071" s="46"/>
      <c r="G1071" s="46"/>
      <c r="H1071" s="46"/>
      <c r="I1071" s="46"/>
      <c r="J1071" s="46"/>
      <c r="K1071" s="46"/>
      <c r="L1071" s="46"/>
      <c r="M1071" s="46"/>
      <c r="N1071" s="46"/>
      <c r="O1071" s="46"/>
      <c r="P1071" s="46"/>
      <c r="Q1071" s="46"/>
    </row>
    <row r="1072" spans="1:17" x14ac:dyDescent="0.35">
      <c r="A1072" s="46"/>
      <c r="B1072" s="46"/>
      <c r="C1072" s="46"/>
      <c r="D1072" s="46"/>
      <c r="E1072" s="46"/>
      <c r="F1072" s="46"/>
      <c r="G1072" s="46"/>
      <c r="H1072" s="46"/>
      <c r="I1072" s="46"/>
      <c r="J1072" s="46"/>
      <c r="K1072" s="46"/>
      <c r="L1072" s="46"/>
      <c r="M1072" s="46"/>
      <c r="N1072" s="46"/>
      <c r="O1072" s="46"/>
      <c r="P1072" s="46"/>
      <c r="Q1072" s="46"/>
    </row>
    <row r="1073" spans="1:17" x14ac:dyDescent="0.35">
      <c r="A1073" s="46"/>
      <c r="B1073" s="46"/>
      <c r="C1073" s="46"/>
      <c r="D1073" s="46"/>
      <c r="E1073" s="46"/>
      <c r="F1073" s="46"/>
      <c r="G1073" s="46"/>
      <c r="H1073" s="46"/>
      <c r="I1073" s="46"/>
      <c r="J1073" s="46"/>
      <c r="K1073" s="46"/>
      <c r="L1073" s="46"/>
      <c r="M1073" s="46"/>
      <c r="N1073" s="46"/>
      <c r="O1073" s="46"/>
      <c r="P1073" s="46"/>
      <c r="Q1073" s="46"/>
    </row>
    <row r="1074" spans="1:17" x14ac:dyDescent="0.35">
      <c r="A1074" s="46"/>
      <c r="B1074" s="46"/>
      <c r="C1074" s="46"/>
      <c r="D1074" s="46"/>
      <c r="E1074" s="46"/>
      <c r="F1074" s="46"/>
      <c r="G1074" s="46"/>
      <c r="H1074" s="46"/>
      <c r="I1074" s="46"/>
      <c r="J1074" s="46"/>
      <c r="K1074" s="46"/>
      <c r="L1074" s="46"/>
      <c r="M1074" s="46"/>
      <c r="N1074" s="46"/>
      <c r="O1074" s="46"/>
      <c r="P1074" s="46"/>
      <c r="Q1074" s="46"/>
    </row>
    <row r="1075" spans="1:17" x14ac:dyDescent="0.35">
      <c r="A1075" s="46"/>
      <c r="B1075" s="46"/>
      <c r="C1075" s="46"/>
      <c r="D1075" s="46"/>
      <c r="E1075" s="46"/>
      <c r="F1075" s="46"/>
      <c r="G1075" s="46"/>
      <c r="H1075" s="46"/>
      <c r="I1075" s="46"/>
      <c r="J1075" s="46"/>
      <c r="K1075" s="46"/>
      <c r="L1075" s="46"/>
      <c r="M1075" s="46"/>
      <c r="N1075" s="46"/>
      <c r="O1075" s="46"/>
      <c r="P1075" s="46"/>
      <c r="Q1075" s="46"/>
    </row>
    <row r="1076" spans="1:17" x14ac:dyDescent="0.35">
      <c r="A1076" s="46"/>
      <c r="B1076" s="46"/>
      <c r="C1076" s="46"/>
      <c r="D1076" s="46"/>
      <c r="E1076" s="46"/>
      <c r="F1076" s="46"/>
      <c r="G1076" s="46"/>
      <c r="H1076" s="46"/>
      <c r="I1076" s="46"/>
      <c r="J1076" s="46"/>
      <c r="K1076" s="46"/>
      <c r="L1076" s="46"/>
      <c r="M1076" s="46"/>
      <c r="N1076" s="46"/>
      <c r="O1076" s="46"/>
      <c r="P1076" s="46"/>
      <c r="Q1076" s="46"/>
    </row>
    <row r="1077" spans="1:17" x14ac:dyDescent="0.35">
      <c r="A1077" s="46"/>
      <c r="B1077" s="46"/>
      <c r="C1077" s="46"/>
      <c r="D1077" s="46"/>
      <c r="E1077" s="46"/>
      <c r="F1077" s="46"/>
      <c r="G1077" s="46"/>
      <c r="H1077" s="46"/>
      <c r="I1077" s="46"/>
      <c r="J1077" s="46"/>
      <c r="K1077" s="46"/>
      <c r="L1077" s="46"/>
      <c r="M1077" s="46"/>
      <c r="N1077" s="46"/>
      <c r="O1077" s="46"/>
      <c r="P1077" s="46"/>
      <c r="Q1077" s="46"/>
    </row>
    <row r="1078" spans="1:17" x14ac:dyDescent="0.35">
      <c r="A1078" s="46"/>
      <c r="B1078" s="46"/>
      <c r="C1078" s="46"/>
      <c r="D1078" s="46"/>
      <c r="E1078" s="46"/>
      <c r="F1078" s="46"/>
      <c r="G1078" s="46"/>
      <c r="H1078" s="46"/>
      <c r="I1078" s="46"/>
      <c r="J1078" s="46"/>
      <c r="K1078" s="46"/>
      <c r="L1078" s="46"/>
      <c r="M1078" s="46"/>
      <c r="N1078" s="46"/>
      <c r="O1078" s="46"/>
      <c r="P1078" s="46"/>
      <c r="Q1078" s="46"/>
    </row>
    <row r="1079" spans="1:17" x14ac:dyDescent="0.35">
      <c r="A1079" s="46"/>
      <c r="B1079" s="46"/>
      <c r="C1079" s="46"/>
      <c r="D1079" s="46"/>
      <c r="E1079" s="46"/>
      <c r="F1079" s="46"/>
      <c r="G1079" s="46"/>
      <c r="H1079" s="46"/>
      <c r="I1079" s="46"/>
      <c r="J1079" s="46"/>
      <c r="K1079" s="46"/>
      <c r="L1079" s="46"/>
      <c r="M1079" s="46"/>
      <c r="N1079" s="46"/>
      <c r="O1079" s="46"/>
      <c r="P1079" s="46"/>
      <c r="Q1079" s="46"/>
    </row>
    <row r="1080" spans="1:17" x14ac:dyDescent="0.35">
      <c r="A1080" s="46"/>
      <c r="B1080" s="46"/>
      <c r="C1080" s="46"/>
      <c r="D1080" s="46"/>
      <c r="E1080" s="46"/>
      <c r="F1080" s="46"/>
      <c r="G1080" s="46"/>
      <c r="H1080" s="46"/>
      <c r="I1080" s="46"/>
      <c r="J1080" s="46"/>
      <c r="K1080" s="46"/>
      <c r="L1080" s="46"/>
      <c r="M1080" s="46"/>
      <c r="N1080" s="46"/>
      <c r="O1080" s="46"/>
      <c r="P1080" s="46"/>
      <c r="Q1080" s="46"/>
    </row>
    <row r="1081" spans="1:17" x14ac:dyDescent="0.35">
      <c r="A1081" s="46"/>
      <c r="B1081" s="46"/>
      <c r="C1081" s="46"/>
      <c r="D1081" s="46"/>
      <c r="E1081" s="46"/>
      <c r="F1081" s="46"/>
      <c r="G1081" s="46"/>
      <c r="H1081" s="46"/>
      <c r="I1081" s="46"/>
      <c r="J1081" s="46"/>
      <c r="K1081" s="46"/>
      <c r="L1081" s="46"/>
      <c r="M1081" s="46"/>
      <c r="N1081" s="46"/>
      <c r="O1081" s="46"/>
      <c r="P1081" s="46"/>
      <c r="Q1081" s="46"/>
    </row>
    <row r="1082" spans="1:17" x14ac:dyDescent="0.35">
      <c r="A1082" s="46"/>
      <c r="B1082" s="46"/>
      <c r="C1082" s="46"/>
      <c r="D1082" s="46"/>
      <c r="E1082" s="46"/>
      <c r="F1082" s="46"/>
      <c r="G1082" s="46"/>
      <c r="H1082" s="46"/>
      <c r="I1082" s="46"/>
      <c r="J1082" s="46"/>
      <c r="K1082" s="46"/>
      <c r="L1082" s="46"/>
      <c r="M1082" s="46"/>
      <c r="N1082" s="46"/>
      <c r="O1082" s="46"/>
      <c r="P1082" s="46"/>
      <c r="Q1082" s="46"/>
    </row>
    <row r="1083" spans="1:17" x14ac:dyDescent="0.35">
      <c r="A1083" s="46"/>
      <c r="B1083" s="46"/>
      <c r="C1083" s="46"/>
      <c r="D1083" s="46"/>
      <c r="E1083" s="46"/>
      <c r="F1083" s="46"/>
      <c r="G1083" s="46"/>
      <c r="H1083" s="46"/>
      <c r="I1083" s="46"/>
      <c r="J1083" s="46"/>
      <c r="K1083" s="46"/>
      <c r="L1083" s="46"/>
      <c r="M1083" s="46"/>
      <c r="N1083" s="46"/>
      <c r="O1083" s="46"/>
      <c r="P1083" s="46"/>
      <c r="Q1083" s="46"/>
    </row>
    <row r="1084" spans="1:17" x14ac:dyDescent="0.35">
      <c r="A1084" s="46"/>
      <c r="B1084" s="46"/>
      <c r="C1084" s="46"/>
      <c r="D1084" s="46"/>
      <c r="E1084" s="46"/>
      <c r="F1084" s="46"/>
      <c r="G1084" s="46"/>
      <c r="H1084" s="46"/>
      <c r="I1084" s="46"/>
      <c r="J1084" s="46"/>
      <c r="K1084" s="46"/>
      <c r="L1084" s="46"/>
      <c r="M1084" s="46"/>
      <c r="N1084" s="46"/>
      <c r="O1084" s="46"/>
      <c r="P1084" s="46"/>
      <c r="Q1084" s="46"/>
    </row>
    <row r="1085" spans="1:17" x14ac:dyDescent="0.35">
      <c r="A1085" s="46"/>
      <c r="B1085" s="46"/>
      <c r="C1085" s="46"/>
      <c r="D1085" s="46"/>
      <c r="E1085" s="46"/>
      <c r="F1085" s="46"/>
      <c r="G1085" s="46"/>
      <c r="H1085" s="46"/>
      <c r="I1085" s="46"/>
      <c r="J1085" s="46"/>
      <c r="K1085" s="46"/>
      <c r="L1085" s="46"/>
      <c r="M1085" s="46"/>
      <c r="N1085" s="46"/>
      <c r="O1085" s="46"/>
      <c r="P1085" s="46"/>
      <c r="Q1085" s="46"/>
    </row>
    <row r="1086" spans="1:17" x14ac:dyDescent="0.35">
      <c r="A1086" s="46"/>
      <c r="B1086" s="46"/>
      <c r="C1086" s="46"/>
      <c r="D1086" s="46"/>
      <c r="E1086" s="46"/>
      <c r="F1086" s="46"/>
      <c r="G1086" s="46"/>
      <c r="H1086" s="46"/>
      <c r="I1086" s="46"/>
      <c r="J1086" s="46"/>
      <c r="K1086" s="46"/>
      <c r="L1086" s="46"/>
      <c r="M1086" s="46"/>
      <c r="N1086" s="46"/>
      <c r="O1086" s="46"/>
      <c r="P1086" s="46"/>
      <c r="Q1086" s="46"/>
    </row>
    <row r="1087" spans="1:17" x14ac:dyDescent="0.35">
      <c r="A1087" s="46"/>
      <c r="B1087" s="46"/>
      <c r="C1087" s="46"/>
      <c r="D1087" s="46"/>
      <c r="E1087" s="46"/>
      <c r="F1087" s="46"/>
      <c r="G1087" s="46"/>
      <c r="H1087" s="46"/>
      <c r="I1087" s="46"/>
      <c r="J1087" s="46"/>
      <c r="K1087" s="46"/>
      <c r="L1087" s="46"/>
      <c r="M1087" s="46"/>
      <c r="N1087" s="46"/>
      <c r="O1087" s="46"/>
      <c r="P1087" s="46"/>
      <c r="Q1087" s="46"/>
    </row>
    <row r="1088" spans="1:17" x14ac:dyDescent="0.35">
      <c r="A1088" s="46"/>
      <c r="B1088" s="46"/>
      <c r="C1088" s="46"/>
      <c r="D1088" s="46"/>
      <c r="E1088" s="46"/>
      <c r="F1088" s="46"/>
      <c r="G1088" s="46"/>
      <c r="H1088" s="46"/>
      <c r="I1088" s="46"/>
      <c r="J1088" s="46"/>
      <c r="K1088" s="46"/>
      <c r="L1088" s="46"/>
      <c r="M1088" s="46"/>
      <c r="N1088" s="46"/>
      <c r="O1088" s="46"/>
      <c r="P1088" s="46"/>
      <c r="Q1088" s="46"/>
    </row>
    <row r="1089" spans="1:17" x14ac:dyDescent="0.35">
      <c r="A1089" s="46"/>
      <c r="B1089" s="46"/>
      <c r="C1089" s="46"/>
      <c r="D1089" s="46"/>
      <c r="E1089" s="46"/>
      <c r="F1089" s="46"/>
      <c r="G1089" s="46"/>
      <c r="H1089" s="46"/>
      <c r="I1089" s="46"/>
      <c r="J1089" s="46"/>
      <c r="K1089" s="46"/>
      <c r="L1089" s="46"/>
      <c r="M1089" s="46"/>
      <c r="N1089" s="46"/>
      <c r="O1089" s="46"/>
      <c r="P1089" s="46"/>
      <c r="Q1089" s="46"/>
    </row>
    <row r="1090" spans="1:17" x14ac:dyDescent="0.35">
      <c r="A1090" s="46"/>
      <c r="B1090" s="46"/>
      <c r="C1090" s="46"/>
      <c r="D1090" s="46"/>
      <c r="E1090" s="46"/>
      <c r="F1090" s="46"/>
      <c r="G1090" s="46"/>
      <c r="H1090" s="46"/>
      <c r="I1090" s="46"/>
      <c r="J1090" s="46"/>
      <c r="K1090" s="46"/>
      <c r="L1090" s="46"/>
      <c r="M1090" s="46"/>
      <c r="N1090" s="46"/>
      <c r="O1090" s="46"/>
      <c r="P1090" s="46"/>
      <c r="Q1090" s="46"/>
    </row>
    <row r="1091" spans="1:17" x14ac:dyDescent="0.35">
      <c r="A1091" s="46"/>
      <c r="B1091" s="46"/>
      <c r="C1091" s="46"/>
      <c r="D1091" s="46"/>
      <c r="E1091" s="46"/>
      <c r="F1091" s="46"/>
      <c r="G1091" s="46"/>
      <c r="H1091" s="46"/>
      <c r="I1091" s="46"/>
      <c r="J1091" s="46"/>
      <c r="K1091" s="46"/>
      <c r="L1091" s="46"/>
      <c r="M1091" s="46"/>
      <c r="N1091" s="46"/>
      <c r="O1091" s="46"/>
      <c r="P1091" s="46"/>
      <c r="Q1091" s="46"/>
    </row>
    <row r="1092" spans="1:17" x14ac:dyDescent="0.35">
      <c r="A1092" s="46"/>
      <c r="B1092" s="46"/>
      <c r="C1092" s="46"/>
      <c r="D1092" s="46"/>
      <c r="E1092" s="46"/>
      <c r="F1092" s="46"/>
      <c r="G1092" s="46"/>
      <c r="H1092" s="46"/>
      <c r="I1092" s="46"/>
      <c r="J1092" s="46"/>
      <c r="K1092" s="46"/>
      <c r="L1092" s="46"/>
      <c r="M1092" s="46"/>
      <c r="N1092" s="46"/>
      <c r="O1092" s="46"/>
      <c r="P1092" s="46"/>
      <c r="Q1092" s="46"/>
    </row>
    <row r="1093" spans="1:17" x14ac:dyDescent="0.35">
      <c r="A1093" s="46"/>
      <c r="B1093" s="46"/>
      <c r="C1093" s="46"/>
      <c r="D1093" s="46"/>
      <c r="E1093" s="46"/>
      <c r="F1093" s="46"/>
      <c r="G1093" s="46"/>
      <c r="H1093" s="46"/>
      <c r="I1093" s="46"/>
      <c r="J1093" s="46"/>
      <c r="K1093" s="46"/>
      <c r="L1093" s="46"/>
      <c r="M1093" s="46"/>
      <c r="N1093" s="46"/>
      <c r="O1093" s="46"/>
      <c r="P1093" s="46"/>
      <c r="Q1093" s="46"/>
    </row>
    <row r="1094" spans="1:17" x14ac:dyDescent="0.35">
      <c r="A1094" s="46"/>
      <c r="B1094" s="46"/>
      <c r="C1094" s="46"/>
      <c r="D1094" s="46"/>
      <c r="E1094" s="46"/>
      <c r="F1094" s="46"/>
      <c r="G1094" s="46"/>
      <c r="H1094" s="46"/>
      <c r="I1094" s="46"/>
      <c r="J1094" s="46"/>
      <c r="K1094" s="46"/>
      <c r="L1094" s="46"/>
      <c r="M1094" s="46"/>
      <c r="N1094" s="46"/>
      <c r="O1094" s="46"/>
      <c r="P1094" s="46"/>
      <c r="Q1094" s="46"/>
    </row>
    <row r="1095" spans="1:17" x14ac:dyDescent="0.35">
      <c r="A1095" s="46"/>
      <c r="B1095" s="46"/>
      <c r="C1095" s="46"/>
      <c r="D1095" s="46"/>
      <c r="E1095" s="46"/>
      <c r="F1095" s="46"/>
      <c r="G1095" s="46"/>
      <c r="H1095" s="46"/>
      <c r="I1095" s="46"/>
      <c r="J1095" s="46"/>
      <c r="K1095" s="46"/>
      <c r="L1095" s="46"/>
      <c r="M1095" s="46"/>
      <c r="N1095" s="46"/>
      <c r="O1095" s="46"/>
      <c r="P1095" s="46"/>
      <c r="Q1095" s="46"/>
    </row>
    <row r="1096" spans="1:17" x14ac:dyDescent="0.35">
      <c r="A1096" s="46"/>
      <c r="B1096" s="46"/>
      <c r="C1096" s="46"/>
      <c r="D1096" s="46"/>
      <c r="E1096" s="46"/>
      <c r="F1096" s="46"/>
      <c r="G1096" s="46"/>
      <c r="H1096" s="46"/>
      <c r="I1096" s="46"/>
      <c r="J1096" s="46"/>
      <c r="K1096" s="46"/>
      <c r="L1096" s="46"/>
      <c r="M1096" s="46"/>
      <c r="N1096" s="46"/>
      <c r="O1096" s="46"/>
      <c r="P1096" s="46"/>
      <c r="Q1096" s="46"/>
    </row>
    <row r="1097" spans="1:17" x14ac:dyDescent="0.35">
      <c r="A1097" s="46"/>
      <c r="B1097" s="46"/>
      <c r="C1097" s="46"/>
      <c r="D1097" s="46"/>
      <c r="E1097" s="46"/>
      <c r="F1097" s="46"/>
      <c r="G1097" s="46"/>
      <c r="H1097" s="46"/>
      <c r="I1097" s="46"/>
      <c r="J1097" s="46"/>
      <c r="K1097" s="46"/>
      <c r="L1097" s="46"/>
      <c r="M1097" s="46"/>
      <c r="N1097" s="46"/>
      <c r="O1097" s="46"/>
      <c r="P1097" s="46"/>
      <c r="Q1097" s="46"/>
    </row>
    <row r="1098" spans="1:17" x14ac:dyDescent="0.35">
      <c r="A1098" s="46"/>
      <c r="B1098" s="46"/>
      <c r="C1098" s="46"/>
      <c r="D1098" s="46"/>
      <c r="E1098" s="46"/>
      <c r="F1098" s="46"/>
      <c r="G1098" s="46"/>
      <c r="H1098" s="46"/>
      <c r="I1098" s="46"/>
      <c r="J1098" s="46"/>
      <c r="K1098" s="46"/>
      <c r="L1098" s="46"/>
      <c r="M1098" s="46"/>
      <c r="N1098" s="46"/>
      <c r="O1098" s="46"/>
      <c r="P1098" s="46"/>
      <c r="Q1098" s="46"/>
    </row>
    <row r="1099" spans="1:17" x14ac:dyDescent="0.35">
      <c r="A1099" s="46"/>
      <c r="B1099" s="46"/>
      <c r="C1099" s="46"/>
      <c r="D1099" s="46"/>
      <c r="E1099" s="46"/>
      <c r="F1099" s="46"/>
      <c r="G1099" s="46"/>
      <c r="H1099" s="46"/>
      <c r="I1099" s="46"/>
      <c r="J1099" s="46"/>
      <c r="K1099" s="46"/>
      <c r="L1099" s="46"/>
      <c r="M1099" s="46"/>
      <c r="N1099" s="46"/>
      <c r="O1099" s="46"/>
      <c r="P1099" s="46"/>
      <c r="Q1099" s="46"/>
    </row>
    <row r="1100" spans="1:17" x14ac:dyDescent="0.35">
      <c r="A1100" s="46"/>
      <c r="B1100" s="46"/>
      <c r="C1100" s="46"/>
      <c r="D1100" s="46"/>
      <c r="E1100" s="46"/>
      <c r="F1100" s="46"/>
      <c r="G1100" s="46"/>
      <c r="H1100" s="46"/>
      <c r="I1100" s="46"/>
      <c r="J1100" s="46"/>
      <c r="K1100" s="46"/>
      <c r="L1100" s="46"/>
      <c r="M1100" s="46"/>
      <c r="N1100" s="46"/>
      <c r="O1100" s="46"/>
      <c r="P1100" s="46"/>
      <c r="Q1100" s="46"/>
    </row>
    <row r="1101" spans="1:17" x14ac:dyDescent="0.35">
      <c r="A1101" s="46"/>
      <c r="B1101" s="46"/>
      <c r="C1101" s="46"/>
      <c r="D1101" s="46"/>
      <c r="E1101" s="46"/>
      <c r="F1101" s="46"/>
      <c r="G1101" s="46"/>
      <c r="H1101" s="46"/>
      <c r="I1101" s="46"/>
      <c r="J1101" s="46"/>
      <c r="K1101" s="46"/>
      <c r="L1101" s="46"/>
      <c r="M1101" s="46"/>
      <c r="N1101" s="46"/>
      <c r="O1101" s="46"/>
      <c r="P1101" s="46"/>
      <c r="Q1101" s="46"/>
    </row>
    <row r="1102" spans="1:17" x14ac:dyDescent="0.35">
      <c r="A1102" s="46"/>
      <c r="B1102" s="46"/>
      <c r="C1102" s="46"/>
      <c r="D1102" s="46"/>
      <c r="E1102" s="46"/>
      <c r="F1102" s="46"/>
      <c r="G1102" s="46"/>
      <c r="H1102" s="46"/>
      <c r="I1102" s="46"/>
      <c r="J1102" s="46"/>
      <c r="K1102" s="46"/>
      <c r="L1102" s="46"/>
      <c r="M1102" s="46"/>
      <c r="N1102" s="46"/>
      <c r="O1102" s="46"/>
      <c r="P1102" s="46"/>
      <c r="Q1102" s="46"/>
    </row>
    <row r="1103" spans="1:17" x14ac:dyDescent="0.35">
      <c r="A1103" s="46"/>
      <c r="B1103" s="46"/>
      <c r="C1103" s="46"/>
      <c r="D1103" s="46"/>
      <c r="E1103" s="46"/>
      <c r="F1103" s="46"/>
      <c r="G1103" s="46"/>
      <c r="H1103" s="46"/>
      <c r="I1103" s="46"/>
      <c r="J1103" s="46"/>
      <c r="K1103" s="46"/>
      <c r="L1103" s="46"/>
      <c r="M1103" s="46"/>
      <c r="N1103" s="46"/>
      <c r="O1103" s="46"/>
      <c r="P1103" s="46"/>
      <c r="Q1103" s="46"/>
    </row>
    <row r="1104" spans="1:17" x14ac:dyDescent="0.35">
      <c r="A1104" s="46"/>
      <c r="B1104" s="46"/>
      <c r="C1104" s="46"/>
      <c r="D1104" s="46"/>
      <c r="E1104" s="46"/>
      <c r="F1104" s="46"/>
      <c r="G1104" s="46"/>
      <c r="H1104" s="46"/>
      <c r="I1104" s="46"/>
      <c r="J1104" s="46"/>
      <c r="K1104" s="46"/>
      <c r="L1104" s="46"/>
      <c r="M1104" s="46"/>
      <c r="N1104" s="46"/>
      <c r="O1104" s="46"/>
      <c r="P1104" s="46"/>
      <c r="Q1104" s="46"/>
    </row>
    <row r="1105" spans="1:17" x14ac:dyDescent="0.35">
      <c r="A1105" s="46"/>
      <c r="B1105" s="46"/>
      <c r="C1105" s="46"/>
      <c r="D1105" s="46"/>
      <c r="E1105" s="46"/>
      <c r="F1105" s="46"/>
      <c r="G1105" s="46"/>
      <c r="H1105" s="46"/>
      <c r="I1105" s="46"/>
      <c r="J1105" s="46"/>
      <c r="K1105" s="46"/>
      <c r="L1105" s="46"/>
      <c r="M1105" s="46"/>
      <c r="N1105" s="46"/>
      <c r="O1105" s="46"/>
      <c r="P1105" s="46"/>
      <c r="Q1105" s="46"/>
    </row>
    <row r="1106" spans="1:17" x14ac:dyDescent="0.35">
      <c r="A1106" s="46"/>
      <c r="B1106" s="46"/>
      <c r="C1106" s="46"/>
      <c r="D1106" s="46"/>
      <c r="E1106" s="46"/>
      <c r="F1106" s="46"/>
      <c r="G1106" s="46"/>
      <c r="H1106" s="46"/>
      <c r="I1106" s="46"/>
      <c r="J1106" s="46"/>
      <c r="K1106" s="46"/>
      <c r="L1106" s="46"/>
      <c r="M1106" s="46"/>
      <c r="N1106" s="46"/>
      <c r="O1106" s="46"/>
      <c r="P1106" s="46"/>
      <c r="Q1106" s="46"/>
    </row>
    <row r="1107" spans="1:17" x14ac:dyDescent="0.35">
      <c r="A1107" s="46"/>
      <c r="B1107" s="46"/>
      <c r="C1107" s="46"/>
      <c r="D1107" s="46"/>
      <c r="E1107" s="46"/>
      <c r="F1107" s="46"/>
      <c r="G1107" s="46"/>
      <c r="H1107" s="46"/>
      <c r="I1107" s="46"/>
      <c r="J1107" s="46"/>
      <c r="K1107" s="46"/>
      <c r="L1107" s="46"/>
      <c r="M1107" s="46"/>
      <c r="N1107" s="46"/>
      <c r="O1107" s="46"/>
      <c r="P1107" s="46"/>
      <c r="Q1107" s="46"/>
    </row>
    <row r="1108" spans="1:17" x14ac:dyDescent="0.35">
      <c r="A1108" s="46"/>
      <c r="B1108" s="46"/>
      <c r="C1108" s="46"/>
      <c r="D1108" s="46"/>
      <c r="E1108" s="46"/>
      <c r="F1108" s="46"/>
      <c r="G1108" s="46"/>
      <c r="H1108" s="46"/>
      <c r="I1108" s="46"/>
      <c r="J1108" s="46"/>
      <c r="K1108" s="46"/>
      <c r="L1108" s="46"/>
      <c r="M1108" s="46"/>
      <c r="N1108" s="46"/>
      <c r="O1108" s="46"/>
      <c r="P1108" s="46"/>
      <c r="Q1108" s="46"/>
    </row>
    <row r="1109" spans="1:17" x14ac:dyDescent="0.35">
      <c r="A1109" s="46"/>
      <c r="B1109" s="46"/>
      <c r="C1109" s="46"/>
      <c r="D1109" s="46"/>
      <c r="E1109" s="46"/>
      <c r="F1109" s="46"/>
      <c r="G1109" s="46"/>
      <c r="H1109" s="46"/>
      <c r="I1109" s="46"/>
      <c r="J1109" s="46"/>
      <c r="K1109" s="46"/>
      <c r="L1109" s="46"/>
      <c r="M1109" s="46"/>
      <c r="N1109" s="46"/>
      <c r="O1109" s="46"/>
      <c r="P1109" s="46"/>
      <c r="Q1109" s="46"/>
    </row>
    <row r="1110" spans="1:17" x14ac:dyDescent="0.35">
      <c r="A1110" s="46"/>
      <c r="B1110" s="46"/>
      <c r="C1110" s="46"/>
      <c r="D1110" s="46"/>
      <c r="E1110" s="46"/>
      <c r="F1110" s="46"/>
      <c r="G1110" s="46"/>
      <c r="H1110" s="46"/>
      <c r="I1110" s="46"/>
      <c r="J1110" s="46"/>
      <c r="K1110" s="46"/>
      <c r="L1110" s="46"/>
      <c r="M1110" s="46"/>
      <c r="N1110" s="46"/>
      <c r="O1110" s="46"/>
      <c r="P1110" s="46"/>
      <c r="Q1110" s="46"/>
    </row>
    <row r="1111" spans="1:17" x14ac:dyDescent="0.35">
      <c r="A1111" s="46"/>
      <c r="B1111" s="46"/>
      <c r="C1111" s="46"/>
      <c r="D1111" s="46"/>
      <c r="E1111" s="46"/>
      <c r="F1111" s="46"/>
      <c r="G1111" s="46"/>
      <c r="H1111" s="46"/>
      <c r="I1111" s="46"/>
      <c r="J1111" s="46"/>
      <c r="K1111" s="46"/>
      <c r="L1111" s="46"/>
      <c r="M1111" s="46"/>
      <c r="N1111" s="46"/>
      <c r="O1111" s="46"/>
      <c r="P1111" s="46"/>
      <c r="Q1111" s="46"/>
    </row>
    <row r="1112" spans="1:17" x14ac:dyDescent="0.35">
      <c r="A1112" s="46"/>
      <c r="B1112" s="46"/>
      <c r="C1112" s="46"/>
      <c r="D1112" s="46"/>
      <c r="E1112" s="46"/>
      <c r="F1112" s="46"/>
      <c r="G1112" s="46"/>
      <c r="H1112" s="46"/>
      <c r="I1112" s="46"/>
      <c r="J1112" s="46"/>
      <c r="K1112" s="46"/>
      <c r="L1112" s="46"/>
      <c r="M1112" s="46"/>
      <c r="N1112" s="46"/>
      <c r="O1112" s="46"/>
      <c r="P1112" s="46"/>
      <c r="Q1112" s="46"/>
    </row>
    <row r="1113" spans="1:17" x14ac:dyDescent="0.35">
      <c r="A1113" s="46"/>
      <c r="B1113" s="46"/>
      <c r="C1113" s="46"/>
      <c r="D1113" s="46"/>
      <c r="E1113" s="46"/>
      <c r="F1113" s="46"/>
      <c r="G1113" s="46"/>
      <c r="H1113" s="46"/>
      <c r="I1113" s="46"/>
      <c r="J1113" s="46"/>
      <c r="K1113" s="46"/>
      <c r="L1113" s="46"/>
      <c r="M1113" s="46"/>
      <c r="N1113" s="46"/>
      <c r="O1113" s="46"/>
      <c r="P1113" s="46"/>
      <c r="Q1113" s="46"/>
    </row>
    <row r="1114" spans="1:17" x14ac:dyDescent="0.35">
      <c r="A1114" s="46"/>
      <c r="B1114" s="46"/>
      <c r="C1114" s="46"/>
      <c r="D1114" s="46"/>
      <c r="E1114" s="46"/>
      <c r="F1114" s="46"/>
      <c r="G1114" s="46"/>
      <c r="H1114" s="46"/>
      <c r="I1114" s="46"/>
      <c r="J1114" s="46"/>
      <c r="K1114" s="46"/>
      <c r="L1114" s="46"/>
      <c r="M1114" s="46"/>
      <c r="N1114" s="46"/>
      <c r="O1114" s="46"/>
      <c r="P1114" s="46"/>
      <c r="Q1114" s="46"/>
    </row>
    <row r="1115" spans="1:17" x14ac:dyDescent="0.35">
      <c r="A1115" s="46"/>
      <c r="B1115" s="46"/>
      <c r="C1115" s="46"/>
      <c r="D1115" s="46"/>
      <c r="E1115" s="46"/>
      <c r="F1115" s="46"/>
      <c r="G1115" s="46"/>
      <c r="H1115" s="46"/>
      <c r="I1115" s="46"/>
      <c r="J1115" s="46"/>
      <c r="K1115" s="46"/>
      <c r="L1115" s="46"/>
      <c r="M1115" s="46"/>
      <c r="N1115" s="46"/>
      <c r="O1115" s="46"/>
      <c r="P1115" s="46"/>
      <c r="Q1115" s="46"/>
    </row>
    <row r="1116" spans="1:17" x14ac:dyDescent="0.35">
      <c r="A1116" s="46"/>
      <c r="B1116" s="46"/>
      <c r="C1116" s="46"/>
      <c r="D1116" s="46"/>
      <c r="E1116" s="46"/>
      <c r="F1116" s="46"/>
      <c r="G1116" s="46"/>
      <c r="H1116" s="46"/>
      <c r="I1116" s="46"/>
      <c r="J1116" s="46"/>
      <c r="K1116" s="46"/>
      <c r="L1116" s="46"/>
      <c r="M1116" s="46"/>
      <c r="N1116" s="46"/>
      <c r="O1116" s="46"/>
      <c r="P1116" s="46"/>
      <c r="Q1116" s="46"/>
    </row>
    <row r="1117" spans="1:17" x14ac:dyDescent="0.35">
      <c r="A1117" s="46"/>
      <c r="B1117" s="46"/>
      <c r="C1117" s="46"/>
      <c r="D1117" s="46"/>
      <c r="E1117" s="46"/>
      <c r="F1117" s="46"/>
      <c r="G1117" s="46"/>
      <c r="H1117" s="46"/>
      <c r="I1117" s="46"/>
      <c r="J1117" s="46"/>
      <c r="K1117" s="46"/>
      <c r="L1117" s="46"/>
      <c r="M1117" s="46"/>
      <c r="N1117" s="46"/>
      <c r="O1117" s="46"/>
      <c r="P1117" s="46"/>
      <c r="Q1117" s="46"/>
    </row>
    <row r="1118" spans="1:17" x14ac:dyDescent="0.35">
      <c r="A1118" s="46"/>
      <c r="B1118" s="46"/>
      <c r="C1118" s="46"/>
      <c r="D1118" s="46"/>
      <c r="E1118" s="46"/>
      <c r="F1118" s="46"/>
      <c r="G1118" s="46"/>
      <c r="H1118" s="46"/>
      <c r="I1118" s="46"/>
      <c r="J1118" s="46"/>
      <c r="K1118" s="46"/>
      <c r="L1118" s="46"/>
      <c r="M1118" s="46"/>
      <c r="N1118" s="46"/>
      <c r="O1118" s="46"/>
      <c r="P1118" s="46"/>
      <c r="Q1118" s="46"/>
    </row>
    <row r="1119" spans="1:17" x14ac:dyDescent="0.35">
      <c r="A1119" s="46"/>
      <c r="B1119" s="46"/>
      <c r="C1119" s="46"/>
      <c r="D1119" s="46"/>
      <c r="E1119" s="46"/>
      <c r="F1119" s="46"/>
      <c r="G1119" s="46"/>
      <c r="H1119" s="46"/>
      <c r="I1119" s="46"/>
      <c r="J1119" s="46"/>
      <c r="K1119" s="46"/>
      <c r="L1119" s="46"/>
      <c r="M1119" s="46"/>
      <c r="N1119" s="46"/>
      <c r="O1119" s="46"/>
      <c r="P1119" s="46"/>
      <c r="Q1119" s="46"/>
    </row>
    <row r="1120" spans="1:17" x14ac:dyDescent="0.35">
      <c r="A1120" s="46"/>
      <c r="B1120" s="46"/>
      <c r="C1120" s="46"/>
      <c r="D1120" s="46"/>
      <c r="E1120" s="46"/>
      <c r="F1120" s="46"/>
      <c r="G1120" s="46"/>
      <c r="H1120" s="46"/>
      <c r="I1120" s="46"/>
      <c r="J1120" s="46"/>
      <c r="K1120" s="46"/>
      <c r="L1120" s="46"/>
      <c r="M1120" s="46"/>
      <c r="N1120" s="46"/>
      <c r="O1120" s="46"/>
      <c r="P1120" s="46"/>
      <c r="Q1120" s="46"/>
    </row>
    <row r="1121" spans="1:17" x14ac:dyDescent="0.35">
      <c r="A1121" s="46"/>
      <c r="B1121" s="46"/>
      <c r="C1121" s="46"/>
      <c r="D1121" s="46"/>
      <c r="E1121" s="46"/>
      <c r="F1121" s="46"/>
      <c r="G1121" s="46"/>
      <c r="H1121" s="46"/>
      <c r="I1121" s="46"/>
      <c r="J1121" s="46"/>
      <c r="K1121" s="46"/>
      <c r="L1121" s="46"/>
      <c r="M1121" s="46"/>
      <c r="N1121" s="46"/>
      <c r="O1121" s="46"/>
      <c r="P1121" s="46"/>
      <c r="Q1121" s="46"/>
    </row>
    <row r="1122" spans="1:17" x14ac:dyDescent="0.35">
      <c r="A1122" s="46"/>
      <c r="B1122" s="46"/>
      <c r="C1122" s="46"/>
      <c r="D1122" s="46"/>
      <c r="E1122" s="46"/>
      <c r="F1122" s="46"/>
      <c r="G1122" s="46"/>
      <c r="H1122" s="46"/>
      <c r="I1122" s="46"/>
      <c r="J1122" s="46"/>
      <c r="K1122" s="46"/>
      <c r="L1122" s="46"/>
      <c r="M1122" s="46"/>
      <c r="N1122" s="46"/>
      <c r="O1122" s="46"/>
      <c r="P1122" s="46"/>
      <c r="Q1122" s="46"/>
    </row>
    <row r="1123" spans="1:17" x14ac:dyDescent="0.35">
      <c r="A1123" s="46"/>
      <c r="B1123" s="46"/>
      <c r="C1123" s="46"/>
      <c r="D1123" s="46"/>
      <c r="E1123" s="46"/>
      <c r="F1123" s="46"/>
      <c r="G1123" s="46"/>
      <c r="H1123" s="46"/>
      <c r="I1123" s="46"/>
      <c r="J1123" s="46"/>
      <c r="K1123" s="46"/>
      <c r="L1123" s="46"/>
      <c r="M1123" s="46"/>
      <c r="N1123" s="46"/>
      <c r="O1123" s="46"/>
      <c r="P1123" s="46"/>
      <c r="Q1123" s="46"/>
    </row>
    <row r="1124" spans="1:17" x14ac:dyDescent="0.35">
      <c r="A1124" s="46"/>
      <c r="B1124" s="46"/>
      <c r="C1124" s="46"/>
      <c r="D1124" s="46"/>
      <c r="E1124" s="46"/>
      <c r="F1124" s="46"/>
      <c r="G1124" s="46"/>
      <c r="H1124" s="46"/>
      <c r="I1124" s="46"/>
      <c r="J1124" s="46"/>
      <c r="K1124" s="46"/>
      <c r="L1124" s="46"/>
      <c r="M1124" s="46"/>
      <c r="N1124" s="46"/>
      <c r="O1124" s="46"/>
      <c r="P1124" s="46"/>
      <c r="Q1124" s="46"/>
    </row>
    <row r="1125" spans="1:17" x14ac:dyDescent="0.35">
      <c r="A1125" s="46"/>
      <c r="B1125" s="46"/>
      <c r="C1125" s="46"/>
      <c r="D1125" s="46"/>
      <c r="E1125" s="46"/>
      <c r="F1125" s="46"/>
      <c r="G1125" s="46"/>
      <c r="H1125" s="46"/>
      <c r="I1125" s="46"/>
      <c r="J1125" s="46"/>
      <c r="K1125" s="46"/>
      <c r="L1125" s="46"/>
      <c r="M1125" s="46"/>
      <c r="N1125" s="46"/>
      <c r="O1125" s="46"/>
      <c r="P1125" s="46"/>
      <c r="Q1125" s="46"/>
    </row>
    <row r="1126" spans="1:17" x14ac:dyDescent="0.35">
      <c r="A1126" s="46"/>
      <c r="B1126" s="46"/>
      <c r="C1126" s="46"/>
      <c r="D1126" s="46"/>
      <c r="E1126" s="46"/>
      <c r="F1126" s="46"/>
      <c r="G1126" s="46"/>
      <c r="H1126" s="46"/>
      <c r="I1126" s="46"/>
      <c r="J1126" s="46"/>
      <c r="K1126" s="46"/>
      <c r="L1126" s="46"/>
      <c r="M1126" s="46"/>
      <c r="N1126" s="46"/>
      <c r="O1126" s="46"/>
      <c r="P1126" s="46"/>
      <c r="Q1126" s="46"/>
    </row>
    <row r="1127" spans="1:17" x14ac:dyDescent="0.35">
      <c r="A1127" s="46"/>
      <c r="B1127" s="46"/>
      <c r="C1127" s="46"/>
      <c r="D1127" s="46"/>
      <c r="E1127" s="46"/>
      <c r="F1127" s="46"/>
      <c r="G1127" s="46"/>
      <c r="H1127" s="46"/>
      <c r="I1127" s="46"/>
      <c r="J1127" s="46"/>
      <c r="K1127" s="46"/>
      <c r="L1127" s="46"/>
      <c r="M1127" s="46"/>
      <c r="N1127" s="46"/>
      <c r="O1127" s="46"/>
      <c r="P1127" s="46"/>
      <c r="Q1127" s="46"/>
    </row>
    <row r="1128" spans="1:17" x14ac:dyDescent="0.35">
      <c r="A1128" s="46"/>
      <c r="B1128" s="46"/>
      <c r="C1128" s="46"/>
      <c r="D1128" s="46"/>
      <c r="E1128" s="46"/>
      <c r="F1128" s="46"/>
      <c r="G1128" s="46"/>
      <c r="H1128" s="46"/>
      <c r="I1128" s="46"/>
      <c r="J1128" s="46"/>
      <c r="K1128" s="46"/>
      <c r="L1128" s="46"/>
      <c r="M1128" s="46"/>
      <c r="N1128" s="46"/>
      <c r="O1128" s="46"/>
      <c r="P1128" s="46"/>
      <c r="Q1128" s="46"/>
    </row>
    <row r="1129" spans="1:17" x14ac:dyDescent="0.35">
      <c r="A1129" s="46"/>
      <c r="B1129" s="46"/>
      <c r="C1129" s="46"/>
      <c r="D1129" s="46"/>
      <c r="E1129" s="46"/>
      <c r="F1129" s="46"/>
      <c r="G1129" s="46"/>
      <c r="H1129" s="46"/>
      <c r="I1129" s="46"/>
      <c r="J1129" s="46"/>
      <c r="K1129" s="46"/>
      <c r="L1129" s="46"/>
      <c r="M1129" s="46"/>
      <c r="N1129" s="46"/>
      <c r="O1129" s="46"/>
      <c r="P1129" s="46"/>
      <c r="Q1129" s="46"/>
    </row>
    <row r="1130" spans="1:17" x14ac:dyDescent="0.35">
      <c r="A1130" s="46"/>
      <c r="B1130" s="46"/>
      <c r="C1130" s="46"/>
      <c r="D1130" s="46"/>
      <c r="E1130" s="46"/>
      <c r="F1130" s="46"/>
      <c r="G1130" s="46"/>
      <c r="H1130" s="46"/>
      <c r="I1130" s="46"/>
      <c r="J1130" s="46"/>
      <c r="K1130" s="46"/>
      <c r="L1130" s="46"/>
      <c r="M1130" s="46"/>
      <c r="N1130" s="46"/>
      <c r="O1130" s="46"/>
      <c r="P1130" s="46"/>
      <c r="Q1130" s="46"/>
    </row>
    <row r="1131" spans="1:17" x14ac:dyDescent="0.35">
      <c r="A1131" s="46"/>
      <c r="B1131" s="46"/>
      <c r="C1131" s="46"/>
      <c r="D1131" s="46"/>
      <c r="E1131" s="46"/>
      <c r="F1131" s="46"/>
      <c r="G1131" s="46"/>
      <c r="H1131" s="46"/>
      <c r="I1131" s="46"/>
      <c r="J1131" s="46"/>
      <c r="K1131" s="46"/>
      <c r="L1131" s="46"/>
      <c r="M1131" s="46"/>
      <c r="N1131" s="46"/>
      <c r="O1131" s="46"/>
      <c r="P1131" s="46"/>
      <c r="Q1131" s="46"/>
    </row>
    <row r="1132" spans="1:17" x14ac:dyDescent="0.35">
      <c r="A1132" s="46"/>
      <c r="B1132" s="46"/>
      <c r="C1132" s="46"/>
      <c r="D1132" s="46"/>
      <c r="E1132" s="46"/>
      <c r="F1132" s="46"/>
      <c r="G1132" s="46"/>
      <c r="H1132" s="46"/>
      <c r="I1132" s="46"/>
      <c r="J1132" s="46"/>
      <c r="K1132" s="46"/>
      <c r="L1132" s="46"/>
      <c r="M1132" s="46"/>
      <c r="N1132" s="46"/>
      <c r="O1132" s="46"/>
      <c r="P1132" s="46"/>
      <c r="Q1132" s="46"/>
    </row>
    <row r="1133" spans="1:17" x14ac:dyDescent="0.35">
      <c r="A1133" s="46"/>
      <c r="B1133" s="46"/>
      <c r="C1133" s="46"/>
      <c r="D1133" s="46"/>
      <c r="E1133" s="46"/>
      <c r="F1133" s="46"/>
      <c r="G1133" s="46"/>
      <c r="H1133" s="46"/>
      <c r="I1133" s="46"/>
      <c r="J1133" s="46"/>
      <c r="K1133" s="46"/>
      <c r="L1133" s="46"/>
      <c r="M1133" s="46"/>
      <c r="N1133" s="46"/>
      <c r="O1133" s="46"/>
      <c r="P1133" s="46"/>
      <c r="Q1133" s="46"/>
    </row>
    <row r="1134" spans="1:17" x14ac:dyDescent="0.35">
      <c r="A1134" s="46"/>
      <c r="B1134" s="46"/>
      <c r="C1134" s="46"/>
      <c r="D1134" s="46"/>
      <c r="E1134" s="46"/>
      <c r="F1134" s="46"/>
      <c r="G1134" s="46"/>
      <c r="H1134" s="46"/>
      <c r="I1134" s="46"/>
      <c r="J1134" s="46"/>
      <c r="K1134" s="46"/>
      <c r="L1134" s="46"/>
      <c r="M1134" s="46"/>
      <c r="N1134" s="46"/>
      <c r="O1134" s="46"/>
      <c r="P1134" s="46"/>
      <c r="Q1134" s="46"/>
    </row>
    <row r="1135" spans="1:17" x14ac:dyDescent="0.35">
      <c r="A1135" s="46"/>
      <c r="B1135" s="46"/>
      <c r="C1135" s="46"/>
      <c r="D1135" s="46"/>
      <c r="E1135" s="46"/>
      <c r="F1135" s="46"/>
      <c r="G1135" s="46"/>
      <c r="H1135" s="46"/>
      <c r="I1135" s="46"/>
      <c r="J1135" s="46"/>
      <c r="K1135" s="46"/>
      <c r="L1135" s="46"/>
      <c r="M1135" s="46"/>
      <c r="N1135" s="46"/>
      <c r="O1135" s="46"/>
      <c r="P1135" s="46"/>
      <c r="Q1135" s="46"/>
    </row>
    <row r="1136" spans="1:17" x14ac:dyDescent="0.35">
      <c r="A1136" s="46"/>
      <c r="B1136" s="46"/>
      <c r="C1136" s="46"/>
      <c r="D1136" s="46"/>
      <c r="E1136" s="46"/>
      <c r="F1136" s="46"/>
      <c r="G1136" s="46"/>
      <c r="H1136" s="46"/>
      <c r="I1136" s="46"/>
      <c r="J1136" s="46"/>
      <c r="K1136" s="46"/>
      <c r="L1136" s="46"/>
      <c r="M1136" s="46"/>
      <c r="N1136" s="46"/>
      <c r="O1136" s="46"/>
      <c r="P1136" s="46"/>
      <c r="Q1136" s="46"/>
    </row>
    <row r="1137" spans="1:17" x14ac:dyDescent="0.35">
      <c r="A1137" s="46"/>
      <c r="B1137" s="46"/>
      <c r="C1137" s="46"/>
      <c r="D1137" s="46"/>
      <c r="E1137" s="46"/>
      <c r="F1137" s="46"/>
      <c r="G1137" s="46"/>
      <c r="H1137" s="46"/>
      <c r="I1137" s="46"/>
      <c r="J1137" s="46"/>
      <c r="K1137" s="46"/>
      <c r="L1137" s="46"/>
      <c r="M1137" s="46"/>
      <c r="N1137" s="46"/>
      <c r="O1137" s="46"/>
      <c r="P1137" s="46"/>
      <c r="Q1137" s="46"/>
    </row>
    <row r="1138" spans="1:17" x14ac:dyDescent="0.35">
      <c r="A1138" s="46"/>
      <c r="B1138" s="46"/>
      <c r="C1138" s="46"/>
      <c r="D1138" s="46"/>
      <c r="E1138" s="46"/>
      <c r="F1138" s="46"/>
      <c r="G1138" s="46"/>
      <c r="H1138" s="46"/>
      <c r="I1138" s="46"/>
      <c r="J1138" s="46"/>
      <c r="K1138" s="46"/>
      <c r="L1138" s="46"/>
      <c r="M1138" s="46"/>
      <c r="N1138" s="46"/>
      <c r="O1138" s="46"/>
      <c r="P1138" s="46"/>
      <c r="Q1138" s="46"/>
    </row>
    <row r="1139" spans="1:17" x14ac:dyDescent="0.35">
      <c r="A1139" s="46"/>
      <c r="B1139" s="46"/>
      <c r="C1139" s="46"/>
      <c r="D1139" s="46"/>
      <c r="E1139" s="46"/>
      <c r="F1139" s="46"/>
      <c r="G1139" s="46"/>
      <c r="H1139" s="46"/>
      <c r="I1139" s="46"/>
      <c r="J1139" s="46"/>
      <c r="K1139" s="46"/>
      <c r="L1139" s="46"/>
      <c r="M1139" s="46"/>
      <c r="N1139" s="46"/>
      <c r="O1139" s="46"/>
      <c r="P1139" s="46"/>
      <c r="Q1139" s="46"/>
    </row>
    <row r="1140" spans="1:17" x14ac:dyDescent="0.35">
      <c r="A1140" s="46"/>
      <c r="B1140" s="46"/>
      <c r="C1140" s="46"/>
      <c r="D1140" s="46"/>
      <c r="E1140" s="46"/>
      <c r="F1140" s="46"/>
      <c r="G1140" s="46"/>
      <c r="H1140" s="46"/>
      <c r="I1140" s="46"/>
      <c r="J1140" s="46"/>
      <c r="K1140" s="46"/>
      <c r="L1140" s="46"/>
      <c r="M1140" s="46"/>
      <c r="N1140" s="46"/>
      <c r="O1140" s="46"/>
      <c r="P1140" s="46"/>
      <c r="Q1140" s="46"/>
    </row>
    <row r="1141" spans="1:17" x14ac:dyDescent="0.35">
      <c r="A1141" s="46"/>
      <c r="B1141" s="46"/>
      <c r="C1141" s="46"/>
      <c r="D1141" s="46"/>
      <c r="E1141" s="46"/>
      <c r="F1141" s="46"/>
      <c r="G1141" s="46"/>
      <c r="H1141" s="46"/>
      <c r="I1141" s="46"/>
      <c r="J1141" s="46"/>
      <c r="K1141" s="46"/>
      <c r="L1141" s="46"/>
      <c r="M1141" s="46"/>
      <c r="N1141" s="46"/>
      <c r="O1141" s="46"/>
      <c r="P1141" s="46"/>
      <c r="Q1141" s="46"/>
    </row>
    <row r="1142" spans="1:17" x14ac:dyDescent="0.35">
      <c r="A1142" s="46"/>
      <c r="B1142" s="46"/>
      <c r="C1142" s="46"/>
      <c r="D1142" s="46"/>
      <c r="E1142" s="46"/>
      <c r="F1142" s="46"/>
      <c r="G1142" s="46"/>
      <c r="H1142" s="46"/>
      <c r="I1142" s="46"/>
      <c r="J1142" s="46"/>
      <c r="K1142" s="46"/>
      <c r="L1142" s="46"/>
      <c r="M1142" s="46"/>
      <c r="N1142" s="46"/>
      <c r="O1142" s="46"/>
      <c r="P1142" s="46"/>
      <c r="Q1142" s="46"/>
    </row>
    <row r="1143" spans="1:17" x14ac:dyDescent="0.35">
      <c r="A1143" s="46"/>
      <c r="B1143" s="46"/>
      <c r="C1143" s="46"/>
      <c r="D1143" s="46"/>
      <c r="E1143" s="46"/>
      <c r="F1143" s="46"/>
      <c r="G1143" s="46"/>
      <c r="H1143" s="46"/>
      <c r="I1143" s="46"/>
      <c r="J1143" s="46"/>
      <c r="K1143" s="46"/>
      <c r="L1143" s="46"/>
      <c r="M1143" s="46"/>
      <c r="N1143" s="46"/>
      <c r="O1143" s="46"/>
      <c r="P1143" s="46"/>
      <c r="Q1143" s="46"/>
    </row>
    <row r="1144" spans="1:17" x14ac:dyDescent="0.35">
      <c r="A1144" s="46"/>
      <c r="B1144" s="46"/>
      <c r="C1144" s="46"/>
      <c r="D1144" s="46"/>
      <c r="E1144" s="46"/>
      <c r="F1144" s="46"/>
      <c r="G1144" s="46"/>
      <c r="H1144" s="46"/>
      <c r="I1144" s="46"/>
      <c r="J1144" s="46"/>
      <c r="K1144" s="46"/>
      <c r="L1144" s="46"/>
      <c r="M1144" s="46"/>
      <c r="N1144" s="46"/>
      <c r="O1144" s="46"/>
      <c r="P1144" s="46"/>
      <c r="Q1144" s="46"/>
    </row>
    <row r="1145" spans="1:17" x14ac:dyDescent="0.35">
      <c r="A1145" s="46"/>
      <c r="B1145" s="46"/>
      <c r="C1145" s="46"/>
      <c r="D1145" s="46"/>
      <c r="E1145" s="46"/>
      <c r="F1145" s="46"/>
      <c r="G1145" s="46"/>
      <c r="H1145" s="46"/>
      <c r="I1145" s="46"/>
      <c r="J1145" s="46"/>
      <c r="K1145" s="46"/>
      <c r="L1145" s="46"/>
      <c r="M1145" s="46"/>
      <c r="N1145" s="46"/>
      <c r="O1145" s="46"/>
      <c r="P1145" s="46"/>
      <c r="Q1145" s="46"/>
    </row>
    <row r="1146" spans="1:17" x14ac:dyDescent="0.35">
      <c r="A1146" s="46"/>
      <c r="B1146" s="46"/>
      <c r="C1146" s="46"/>
      <c r="D1146" s="46"/>
      <c r="E1146" s="46"/>
      <c r="F1146" s="46"/>
      <c r="G1146" s="46"/>
      <c r="H1146" s="46"/>
      <c r="I1146" s="46"/>
      <c r="J1146" s="46"/>
      <c r="K1146" s="46"/>
      <c r="L1146" s="46"/>
      <c r="M1146" s="46"/>
      <c r="N1146" s="46"/>
      <c r="O1146" s="46"/>
      <c r="P1146" s="46"/>
      <c r="Q1146" s="46"/>
    </row>
    <row r="1147" spans="1:17" x14ac:dyDescent="0.35">
      <c r="A1147" s="46"/>
      <c r="B1147" s="46"/>
      <c r="C1147" s="46"/>
      <c r="D1147" s="46"/>
      <c r="E1147" s="46"/>
      <c r="F1147" s="46"/>
      <c r="G1147" s="46"/>
      <c r="H1147" s="46"/>
      <c r="I1147" s="46"/>
      <c r="J1147" s="46"/>
      <c r="K1147" s="46"/>
      <c r="L1147" s="46"/>
      <c r="M1147" s="46"/>
      <c r="N1147" s="46"/>
      <c r="O1147" s="46"/>
      <c r="P1147" s="46"/>
      <c r="Q1147" s="46"/>
    </row>
    <row r="1148" spans="1:17" x14ac:dyDescent="0.35">
      <c r="A1148" s="46"/>
      <c r="B1148" s="46"/>
      <c r="C1148" s="46"/>
      <c r="D1148" s="46"/>
      <c r="E1148" s="46"/>
      <c r="F1148" s="46"/>
      <c r="G1148" s="46"/>
      <c r="H1148" s="46"/>
      <c r="I1148" s="46"/>
      <c r="J1148" s="46"/>
      <c r="K1148" s="46"/>
      <c r="L1148" s="46"/>
      <c r="M1148" s="46"/>
      <c r="N1148" s="46"/>
      <c r="O1148" s="46"/>
      <c r="P1148" s="46"/>
      <c r="Q1148" s="46"/>
    </row>
    <row r="1149" spans="1:17" x14ac:dyDescent="0.35">
      <c r="A1149" s="46"/>
      <c r="B1149" s="46"/>
      <c r="C1149" s="46"/>
      <c r="D1149" s="46"/>
      <c r="E1149" s="46"/>
      <c r="F1149" s="46"/>
      <c r="G1149" s="46"/>
      <c r="H1149" s="46"/>
      <c r="I1149" s="46"/>
      <c r="J1149" s="46"/>
      <c r="K1149" s="46"/>
      <c r="L1149" s="46"/>
      <c r="M1149" s="46"/>
      <c r="N1149" s="46"/>
      <c r="O1149" s="46"/>
      <c r="P1149" s="46"/>
      <c r="Q1149" s="46"/>
    </row>
    <row r="1150" spans="1:17" x14ac:dyDescent="0.35">
      <c r="A1150" s="46"/>
      <c r="B1150" s="46"/>
      <c r="C1150" s="46"/>
      <c r="D1150" s="46"/>
      <c r="E1150" s="46"/>
      <c r="F1150" s="46"/>
      <c r="G1150" s="46"/>
      <c r="H1150" s="46"/>
      <c r="I1150" s="46"/>
      <c r="J1150" s="46"/>
      <c r="K1150" s="46"/>
      <c r="L1150" s="46"/>
      <c r="M1150" s="46"/>
      <c r="N1150" s="46"/>
      <c r="O1150" s="46"/>
      <c r="P1150" s="46"/>
      <c r="Q1150" s="46"/>
    </row>
    <row r="1151" spans="1:17" x14ac:dyDescent="0.35">
      <c r="A1151" s="46"/>
      <c r="B1151" s="46"/>
      <c r="C1151" s="46"/>
      <c r="D1151" s="46"/>
      <c r="E1151" s="46"/>
      <c r="F1151" s="46"/>
      <c r="G1151" s="46"/>
      <c r="H1151" s="46"/>
      <c r="I1151" s="46"/>
      <c r="J1151" s="46"/>
      <c r="K1151" s="46"/>
      <c r="L1151" s="46"/>
      <c r="M1151" s="46"/>
      <c r="N1151" s="46"/>
      <c r="O1151" s="46"/>
      <c r="P1151" s="46"/>
      <c r="Q1151" s="46"/>
    </row>
    <row r="1152" spans="1:17" x14ac:dyDescent="0.35">
      <c r="A1152" s="46"/>
      <c r="B1152" s="46"/>
      <c r="C1152" s="46"/>
      <c r="D1152" s="46"/>
      <c r="E1152" s="46"/>
      <c r="F1152" s="46"/>
      <c r="G1152" s="46"/>
      <c r="H1152" s="46"/>
      <c r="I1152" s="46"/>
      <c r="J1152" s="46"/>
      <c r="K1152" s="46"/>
      <c r="L1152" s="46"/>
      <c r="M1152" s="46"/>
      <c r="N1152" s="46"/>
      <c r="O1152" s="46"/>
      <c r="P1152" s="46"/>
      <c r="Q1152" s="46"/>
    </row>
    <row r="1153" spans="1:17" x14ac:dyDescent="0.35">
      <c r="A1153" s="46"/>
      <c r="B1153" s="46"/>
      <c r="C1153" s="46"/>
      <c r="D1153" s="46"/>
      <c r="E1153" s="46"/>
      <c r="F1153" s="46"/>
      <c r="G1153" s="46"/>
      <c r="H1153" s="46"/>
      <c r="I1153" s="46"/>
      <c r="J1153" s="46"/>
      <c r="K1153" s="46"/>
      <c r="L1153" s="46"/>
      <c r="M1153" s="46"/>
      <c r="N1153" s="46"/>
      <c r="O1153" s="46"/>
      <c r="P1153" s="46"/>
      <c r="Q1153" s="46"/>
    </row>
    <row r="1154" spans="1:17" x14ac:dyDescent="0.35">
      <c r="A1154" s="46"/>
      <c r="B1154" s="46"/>
      <c r="C1154" s="46"/>
      <c r="D1154" s="46"/>
      <c r="E1154" s="46"/>
      <c r="F1154" s="46"/>
      <c r="G1154" s="46"/>
      <c r="H1154" s="46"/>
      <c r="I1154" s="46"/>
      <c r="J1154" s="46"/>
      <c r="K1154" s="46"/>
      <c r="L1154" s="46"/>
      <c r="M1154" s="46"/>
      <c r="N1154" s="46"/>
      <c r="O1154" s="46"/>
      <c r="P1154" s="46"/>
      <c r="Q1154" s="46"/>
    </row>
    <row r="1155" spans="1:17" x14ac:dyDescent="0.35">
      <c r="A1155" s="46"/>
      <c r="B1155" s="46"/>
      <c r="C1155" s="46"/>
      <c r="D1155" s="46"/>
      <c r="E1155" s="46"/>
      <c r="F1155" s="46"/>
      <c r="G1155" s="46"/>
      <c r="H1155" s="46"/>
      <c r="I1155" s="46"/>
      <c r="J1155" s="46"/>
      <c r="K1155" s="46"/>
      <c r="L1155" s="46"/>
      <c r="M1155" s="46"/>
      <c r="N1155" s="46"/>
      <c r="O1155" s="46"/>
      <c r="P1155" s="46"/>
      <c r="Q1155" s="46"/>
    </row>
    <row r="1156" spans="1:17" x14ac:dyDescent="0.35">
      <c r="A1156" s="46"/>
      <c r="B1156" s="46"/>
      <c r="C1156" s="46"/>
      <c r="D1156" s="46"/>
      <c r="E1156" s="46"/>
      <c r="F1156" s="46"/>
      <c r="G1156" s="46"/>
      <c r="H1156" s="46"/>
      <c r="I1156" s="46"/>
      <c r="J1156" s="46"/>
      <c r="K1156" s="46"/>
      <c r="L1156" s="46"/>
      <c r="M1156" s="46"/>
      <c r="N1156" s="46"/>
      <c r="O1156" s="46"/>
      <c r="P1156" s="46"/>
      <c r="Q1156" s="46"/>
    </row>
    <row r="1157" spans="1:17" x14ac:dyDescent="0.35">
      <c r="A1157" s="46"/>
      <c r="B1157" s="46"/>
      <c r="C1157" s="46"/>
      <c r="D1157" s="46"/>
      <c r="E1157" s="46"/>
      <c r="F1157" s="46"/>
      <c r="G1157" s="46"/>
      <c r="H1157" s="46"/>
      <c r="I1157" s="46"/>
      <c r="J1157" s="46"/>
      <c r="K1157" s="46"/>
      <c r="L1157" s="46"/>
      <c r="M1157" s="46"/>
      <c r="N1157" s="46"/>
      <c r="O1157" s="46"/>
      <c r="P1157" s="46"/>
      <c r="Q1157" s="46"/>
    </row>
    <row r="1158" spans="1:17" x14ac:dyDescent="0.35">
      <c r="A1158" s="46"/>
      <c r="B1158" s="46"/>
      <c r="C1158" s="46"/>
      <c r="D1158" s="46"/>
      <c r="E1158" s="46"/>
      <c r="F1158" s="46"/>
      <c r="G1158" s="46"/>
      <c r="H1158" s="46"/>
      <c r="I1158" s="46"/>
      <c r="J1158" s="46"/>
      <c r="K1158" s="46"/>
      <c r="L1158" s="46"/>
      <c r="M1158" s="46"/>
      <c r="N1158" s="46"/>
      <c r="O1158" s="46"/>
      <c r="P1158" s="46"/>
      <c r="Q1158" s="46"/>
    </row>
    <row r="1159" spans="1:17" x14ac:dyDescent="0.35">
      <c r="A1159" s="46"/>
      <c r="B1159" s="46"/>
      <c r="C1159" s="46"/>
      <c r="D1159" s="46"/>
      <c r="E1159" s="46"/>
      <c r="F1159" s="46"/>
      <c r="G1159" s="46"/>
      <c r="H1159" s="46"/>
      <c r="I1159" s="46"/>
      <c r="J1159" s="46"/>
      <c r="K1159" s="46"/>
      <c r="L1159" s="46"/>
      <c r="M1159" s="46"/>
      <c r="N1159" s="46"/>
      <c r="O1159" s="46"/>
      <c r="P1159" s="46"/>
      <c r="Q1159" s="46"/>
    </row>
    <row r="1160" spans="1:17" x14ac:dyDescent="0.35">
      <c r="A1160" s="46"/>
      <c r="B1160" s="46"/>
      <c r="C1160" s="46"/>
      <c r="D1160" s="46"/>
      <c r="E1160" s="46"/>
      <c r="F1160" s="46"/>
      <c r="G1160" s="46"/>
      <c r="H1160" s="46"/>
      <c r="I1160" s="46"/>
      <c r="J1160" s="46"/>
      <c r="K1160" s="46"/>
      <c r="L1160" s="46"/>
      <c r="M1160" s="46"/>
      <c r="N1160" s="46"/>
      <c r="O1160" s="46"/>
      <c r="P1160" s="46"/>
      <c r="Q1160" s="46"/>
    </row>
    <row r="1161" spans="1:17" x14ac:dyDescent="0.35">
      <c r="A1161" s="46"/>
      <c r="B1161" s="46"/>
      <c r="C1161" s="46"/>
      <c r="D1161" s="46"/>
      <c r="E1161" s="46"/>
      <c r="F1161" s="46"/>
      <c r="G1161" s="46"/>
      <c r="H1161" s="46"/>
      <c r="I1161" s="46"/>
      <c r="J1161" s="46"/>
      <c r="K1161" s="46"/>
      <c r="L1161" s="46"/>
      <c r="M1161" s="46"/>
      <c r="N1161" s="46"/>
      <c r="O1161" s="46"/>
      <c r="P1161" s="46"/>
      <c r="Q1161" s="46"/>
    </row>
    <row r="1162" spans="1:17" x14ac:dyDescent="0.35">
      <c r="A1162" s="46"/>
      <c r="B1162" s="46"/>
      <c r="C1162" s="46"/>
      <c r="D1162" s="46"/>
      <c r="E1162" s="46"/>
      <c r="F1162" s="46"/>
      <c r="G1162" s="46"/>
      <c r="H1162" s="46"/>
      <c r="I1162" s="46"/>
      <c r="J1162" s="46"/>
      <c r="K1162" s="46"/>
      <c r="L1162" s="46"/>
      <c r="M1162" s="46"/>
      <c r="N1162" s="46"/>
      <c r="O1162" s="46"/>
      <c r="P1162" s="46"/>
      <c r="Q1162" s="46"/>
    </row>
    <row r="1163" spans="1:17" x14ac:dyDescent="0.35">
      <c r="A1163" s="46"/>
      <c r="B1163" s="46"/>
      <c r="C1163" s="46"/>
      <c r="D1163" s="46"/>
      <c r="E1163" s="46"/>
      <c r="F1163" s="46"/>
      <c r="G1163" s="46"/>
      <c r="H1163" s="46"/>
      <c r="I1163" s="46"/>
      <c r="J1163" s="46"/>
      <c r="K1163" s="46"/>
      <c r="L1163" s="46"/>
      <c r="M1163" s="46"/>
      <c r="N1163" s="46"/>
      <c r="O1163" s="46"/>
      <c r="P1163" s="46"/>
      <c r="Q1163" s="46"/>
    </row>
    <row r="1164" spans="1:17" x14ac:dyDescent="0.35">
      <c r="A1164" s="46"/>
      <c r="B1164" s="46"/>
      <c r="C1164" s="46"/>
      <c r="D1164" s="46"/>
      <c r="E1164" s="46"/>
      <c r="F1164" s="46"/>
      <c r="G1164" s="46"/>
      <c r="H1164" s="46"/>
      <c r="I1164" s="46"/>
      <c r="J1164" s="46"/>
      <c r="K1164" s="46"/>
      <c r="L1164" s="46"/>
      <c r="M1164" s="46"/>
      <c r="N1164" s="46"/>
      <c r="O1164" s="46"/>
      <c r="P1164" s="46"/>
      <c r="Q1164" s="46"/>
    </row>
    <row r="1165" spans="1:17" x14ac:dyDescent="0.35">
      <c r="A1165" s="46"/>
      <c r="B1165" s="46"/>
      <c r="C1165" s="46"/>
      <c r="D1165" s="46"/>
      <c r="E1165" s="46"/>
      <c r="F1165" s="46"/>
      <c r="G1165" s="46"/>
      <c r="H1165" s="46"/>
      <c r="I1165" s="46"/>
      <c r="J1165" s="46"/>
      <c r="K1165" s="46"/>
      <c r="L1165" s="46"/>
      <c r="M1165" s="46"/>
      <c r="N1165" s="46"/>
      <c r="O1165" s="46"/>
      <c r="P1165" s="46"/>
      <c r="Q1165" s="46"/>
    </row>
    <row r="1166" spans="1:17" x14ac:dyDescent="0.35">
      <c r="A1166" s="46"/>
      <c r="B1166" s="46"/>
      <c r="C1166" s="46"/>
      <c r="D1166" s="46"/>
      <c r="E1166" s="46"/>
      <c r="F1166" s="46"/>
      <c r="G1166" s="46"/>
      <c r="H1166" s="46"/>
      <c r="I1166" s="46"/>
      <c r="J1166" s="46"/>
      <c r="K1166" s="46"/>
      <c r="L1166" s="46"/>
      <c r="M1166" s="46"/>
      <c r="N1166" s="46"/>
      <c r="O1166" s="46"/>
      <c r="P1166" s="46"/>
      <c r="Q1166" s="46"/>
    </row>
    <row r="1167" spans="1:17" x14ac:dyDescent="0.35">
      <c r="A1167" s="46"/>
      <c r="B1167" s="46"/>
      <c r="C1167" s="46"/>
      <c r="D1167" s="46"/>
      <c r="E1167" s="46"/>
      <c r="F1167" s="46"/>
      <c r="G1167" s="46"/>
      <c r="H1167" s="46"/>
      <c r="I1167" s="46"/>
      <c r="J1167" s="46"/>
      <c r="K1167" s="46"/>
      <c r="L1167" s="46"/>
      <c r="M1167" s="46"/>
      <c r="N1167" s="46"/>
      <c r="O1167" s="46"/>
      <c r="P1167" s="46"/>
      <c r="Q1167" s="46"/>
    </row>
    <row r="1168" spans="1:17" x14ac:dyDescent="0.35">
      <c r="A1168" s="46"/>
      <c r="B1168" s="46"/>
      <c r="C1168" s="46"/>
      <c r="D1168" s="46"/>
      <c r="E1168" s="46"/>
      <c r="F1168" s="46"/>
      <c r="G1168" s="46"/>
      <c r="H1168" s="46"/>
      <c r="I1168" s="46"/>
      <c r="J1168" s="46"/>
      <c r="K1168" s="46"/>
      <c r="L1168" s="46"/>
      <c r="M1168" s="46"/>
      <c r="N1168" s="46"/>
      <c r="O1168" s="46"/>
      <c r="P1168" s="46"/>
      <c r="Q1168" s="46"/>
    </row>
    <row r="1169" spans="1:17" x14ac:dyDescent="0.35">
      <c r="A1169" s="46"/>
      <c r="B1169" s="46"/>
      <c r="C1169" s="46"/>
      <c r="D1169" s="46"/>
      <c r="E1169" s="46"/>
      <c r="F1169" s="46"/>
      <c r="G1169" s="46"/>
      <c r="H1169" s="46"/>
      <c r="I1169" s="46"/>
      <c r="J1169" s="46"/>
      <c r="K1169" s="46"/>
      <c r="L1169" s="46"/>
      <c r="M1169" s="46"/>
      <c r="N1169" s="46"/>
      <c r="O1169" s="46"/>
      <c r="P1169" s="46"/>
      <c r="Q1169" s="46"/>
    </row>
    <row r="1170" spans="1:17" x14ac:dyDescent="0.35">
      <c r="A1170" s="46"/>
      <c r="B1170" s="46"/>
      <c r="C1170" s="46"/>
      <c r="D1170" s="46"/>
      <c r="E1170" s="46"/>
      <c r="F1170" s="46"/>
      <c r="G1170" s="46"/>
      <c r="H1170" s="46"/>
      <c r="I1170" s="46"/>
      <c r="J1170" s="46"/>
      <c r="K1170" s="46"/>
      <c r="L1170" s="46"/>
      <c r="M1170" s="46"/>
      <c r="N1170" s="46"/>
      <c r="O1170" s="46"/>
      <c r="P1170" s="46"/>
      <c r="Q1170" s="46"/>
    </row>
    <row r="1171" spans="1:17" x14ac:dyDescent="0.35">
      <c r="A1171" s="46"/>
      <c r="B1171" s="46"/>
      <c r="C1171" s="46"/>
      <c r="D1171" s="46"/>
      <c r="E1171" s="46"/>
      <c r="F1171" s="46"/>
      <c r="G1171" s="46"/>
      <c r="H1171" s="46"/>
      <c r="I1171" s="46"/>
      <c r="J1171" s="46"/>
      <c r="K1171" s="46"/>
      <c r="L1171" s="46"/>
      <c r="M1171" s="46"/>
      <c r="N1171" s="46"/>
      <c r="O1171" s="46"/>
      <c r="P1171" s="46"/>
      <c r="Q1171" s="46"/>
    </row>
    <row r="1172" spans="1:17" x14ac:dyDescent="0.35">
      <c r="A1172" s="46"/>
      <c r="B1172" s="46"/>
      <c r="C1172" s="46"/>
      <c r="D1172" s="46"/>
      <c r="E1172" s="46"/>
      <c r="F1172" s="46"/>
      <c r="G1172" s="46"/>
      <c r="H1172" s="46"/>
      <c r="I1172" s="46"/>
      <c r="J1172" s="46"/>
      <c r="K1172" s="46"/>
      <c r="L1172" s="46"/>
      <c r="M1172" s="46"/>
      <c r="N1172" s="46"/>
      <c r="O1172" s="46"/>
      <c r="P1172" s="46"/>
      <c r="Q1172" s="46"/>
    </row>
    <row r="1173" spans="1:17" x14ac:dyDescent="0.35">
      <c r="A1173" s="46"/>
      <c r="B1173" s="46"/>
      <c r="C1173" s="46"/>
      <c r="D1173" s="46"/>
      <c r="E1173" s="46"/>
      <c r="F1173" s="46"/>
      <c r="G1173" s="46"/>
      <c r="H1173" s="46"/>
      <c r="I1173" s="46"/>
      <c r="J1173" s="46"/>
      <c r="K1173" s="46"/>
      <c r="L1173" s="46"/>
      <c r="M1173" s="46"/>
      <c r="N1173" s="46"/>
      <c r="O1173" s="46"/>
      <c r="P1173" s="46"/>
      <c r="Q1173" s="46"/>
    </row>
    <row r="1174" spans="1:17" x14ac:dyDescent="0.35">
      <c r="A1174" s="46"/>
      <c r="B1174" s="46"/>
      <c r="C1174" s="46"/>
      <c r="D1174" s="46"/>
      <c r="E1174" s="46"/>
      <c r="F1174" s="46"/>
      <c r="G1174" s="46"/>
      <c r="H1174" s="46"/>
      <c r="I1174" s="46"/>
      <c r="J1174" s="46"/>
      <c r="K1174" s="46"/>
      <c r="L1174" s="46"/>
      <c r="M1174" s="46"/>
      <c r="N1174" s="46"/>
      <c r="O1174" s="46"/>
      <c r="P1174" s="46"/>
      <c r="Q1174" s="46"/>
    </row>
    <row r="1175" spans="1:17" x14ac:dyDescent="0.35">
      <c r="A1175" s="46"/>
      <c r="B1175" s="46"/>
      <c r="C1175" s="46"/>
      <c r="D1175" s="46"/>
      <c r="E1175" s="46"/>
      <c r="F1175" s="46"/>
      <c r="G1175" s="46"/>
      <c r="H1175" s="46"/>
      <c r="I1175" s="46"/>
      <c r="J1175" s="46"/>
      <c r="K1175" s="46"/>
      <c r="L1175" s="46"/>
      <c r="M1175" s="46"/>
      <c r="N1175" s="46"/>
      <c r="O1175" s="46"/>
      <c r="P1175" s="46"/>
      <c r="Q1175" s="46"/>
    </row>
    <row r="1176" spans="1:17" x14ac:dyDescent="0.35">
      <c r="A1176" s="46"/>
      <c r="B1176" s="46"/>
      <c r="C1176" s="46"/>
      <c r="D1176" s="46"/>
      <c r="E1176" s="46"/>
      <c r="F1176" s="46"/>
      <c r="G1176" s="46"/>
      <c r="H1176" s="46"/>
      <c r="I1176" s="46"/>
      <c r="J1176" s="46"/>
      <c r="K1176" s="46"/>
      <c r="L1176" s="46"/>
      <c r="M1176" s="46"/>
      <c r="N1176" s="46"/>
      <c r="O1176" s="46"/>
      <c r="P1176" s="46"/>
      <c r="Q1176" s="46"/>
    </row>
    <row r="1177" spans="1:17" x14ac:dyDescent="0.35">
      <c r="A1177" s="46"/>
      <c r="B1177" s="46"/>
      <c r="C1177" s="46"/>
      <c r="D1177" s="46"/>
      <c r="E1177" s="46"/>
      <c r="F1177" s="46"/>
      <c r="G1177" s="46"/>
      <c r="H1177" s="46"/>
      <c r="I1177" s="46"/>
      <c r="J1177" s="46"/>
      <c r="K1177" s="46"/>
      <c r="L1177" s="46"/>
      <c r="M1177" s="46"/>
      <c r="N1177" s="46"/>
      <c r="O1177" s="46"/>
      <c r="P1177" s="46"/>
      <c r="Q1177" s="46"/>
    </row>
    <row r="1178" spans="1:17" x14ac:dyDescent="0.35">
      <c r="A1178" s="46"/>
      <c r="B1178" s="46"/>
      <c r="C1178" s="46"/>
      <c r="D1178" s="46"/>
      <c r="E1178" s="46"/>
      <c r="F1178" s="46"/>
      <c r="G1178" s="46"/>
      <c r="H1178" s="46"/>
      <c r="I1178" s="46"/>
      <c r="J1178" s="46"/>
      <c r="K1178" s="46"/>
      <c r="L1178" s="46"/>
      <c r="M1178" s="46"/>
      <c r="N1178" s="46"/>
      <c r="O1178" s="46"/>
      <c r="P1178" s="46"/>
      <c r="Q1178" s="46"/>
    </row>
    <row r="1179" spans="1:17" x14ac:dyDescent="0.35">
      <c r="A1179" s="46"/>
      <c r="B1179" s="46"/>
      <c r="C1179" s="46"/>
      <c r="D1179" s="46"/>
      <c r="E1179" s="46"/>
      <c r="F1179" s="46"/>
      <c r="G1179" s="46"/>
      <c r="H1179" s="46"/>
      <c r="I1179" s="46"/>
      <c r="J1179" s="46"/>
      <c r="K1179" s="46"/>
      <c r="L1179" s="46"/>
      <c r="M1179" s="46"/>
      <c r="N1179" s="46"/>
      <c r="O1179" s="46"/>
      <c r="P1179" s="46"/>
      <c r="Q1179" s="46"/>
    </row>
    <row r="1180" spans="1:17" x14ac:dyDescent="0.35">
      <c r="A1180" s="46"/>
      <c r="B1180" s="46"/>
      <c r="C1180" s="46"/>
      <c r="D1180" s="46"/>
      <c r="E1180" s="46"/>
      <c r="F1180" s="46"/>
      <c r="G1180" s="46"/>
      <c r="H1180" s="46"/>
      <c r="I1180" s="46"/>
      <c r="J1180" s="46"/>
      <c r="K1180" s="46"/>
      <c r="L1180" s="46"/>
      <c r="M1180" s="46"/>
      <c r="N1180" s="46"/>
      <c r="O1180" s="46"/>
      <c r="P1180" s="46"/>
      <c r="Q1180" s="46"/>
    </row>
    <row r="1181" spans="1:17" x14ac:dyDescent="0.35">
      <c r="A1181" s="46"/>
      <c r="B1181" s="46"/>
      <c r="C1181" s="46"/>
      <c r="D1181" s="46"/>
      <c r="E1181" s="46"/>
      <c r="F1181" s="46"/>
      <c r="G1181" s="46"/>
      <c r="H1181" s="46"/>
      <c r="I1181" s="46"/>
      <c r="J1181" s="46"/>
      <c r="K1181" s="46"/>
      <c r="L1181" s="46"/>
      <c r="M1181" s="46"/>
      <c r="N1181" s="46"/>
      <c r="O1181" s="46"/>
      <c r="P1181" s="46"/>
      <c r="Q1181" s="46"/>
    </row>
    <row r="1182" spans="1:17" x14ac:dyDescent="0.35">
      <c r="A1182" s="46"/>
      <c r="B1182" s="46"/>
      <c r="C1182" s="46"/>
      <c r="D1182" s="46"/>
      <c r="E1182" s="46"/>
      <c r="F1182" s="46"/>
      <c r="G1182" s="46"/>
      <c r="H1182" s="46"/>
      <c r="I1182" s="46"/>
      <c r="J1182" s="46"/>
      <c r="K1182" s="46"/>
      <c r="L1182" s="46"/>
      <c r="M1182" s="46"/>
      <c r="N1182" s="46"/>
      <c r="O1182" s="46"/>
      <c r="P1182" s="46"/>
      <c r="Q1182" s="46"/>
    </row>
    <row r="1183" spans="1:17" x14ac:dyDescent="0.35">
      <c r="A1183" s="46"/>
      <c r="B1183" s="46"/>
      <c r="C1183" s="46"/>
      <c r="D1183" s="46"/>
      <c r="E1183" s="46"/>
      <c r="F1183" s="46"/>
      <c r="G1183" s="46"/>
      <c r="H1183" s="46"/>
      <c r="I1183" s="46"/>
      <c r="J1183" s="46"/>
      <c r="K1183" s="46"/>
      <c r="L1183" s="46"/>
      <c r="M1183" s="46"/>
      <c r="N1183" s="46"/>
      <c r="O1183" s="46"/>
      <c r="P1183" s="46"/>
      <c r="Q1183" s="46"/>
    </row>
    <row r="1184" spans="1:17" x14ac:dyDescent="0.35">
      <c r="A1184" s="46"/>
      <c r="B1184" s="46"/>
      <c r="C1184" s="46"/>
      <c r="D1184" s="46"/>
      <c r="E1184" s="46"/>
      <c r="F1184" s="46"/>
      <c r="G1184" s="46"/>
      <c r="H1184" s="46"/>
      <c r="I1184" s="46"/>
      <c r="J1184" s="46"/>
      <c r="K1184" s="46"/>
      <c r="L1184" s="46"/>
      <c r="M1184" s="46"/>
      <c r="N1184" s="46"/>
      <c r="O1184" s="46"/>
      <c r="P1184" s="46"/>
      <c r="Q1184" s="46"/>
    </row>
    <row r="1185" spans="1:17" x14ac:dyDescent="0.35">
      <c r="A1185" s="46"/>
      <c r="B1185" s="46"/>
      <c r="C1185" s="46"/>
      <c r="D1185" s="46"/>
      <c r="E1185" s="46"/>
      <c r="F1185" s="46"/>
      <c r="G1185" s="46"/>
      <c r="H1185" s="46"/>
      <c r="I1185" s="46"/>
      <c r="J1185" s="46"/>
      <c r="K1185" s="46"/>
      <c r="L1185" s="46"/>
      <c r="M1185" s="46"/>
      <c r="N1185" s="46"/>
      <c r="O1185" s="46"/>
      <c r="P1185" s="46"/>
      <c r="Q1185" s="46"/>
    </row>
    <row r="1186" spans="1:17" x14ac:dyDescent="0.35">
      <c r="A1186" s="46"/>
      <c r="B1186" s="46"/>
      <c r="C1186" s="46"/>
      <c r="D1186" s="46"/>
      <c r="E1186" s="46"/>
      <c r="F1186" s="46"/>
      <c r="G1186" s="46"/>
      <c r="H1186" s="46"/>
      <c r="I1186" s="46"/>
      <c r="J1186" s="46"/>
      <c r="K1186" s="46"/>
      <c r="L1186" s="46"/>
      <c r="M1186" s="46"/>
      <c r="N1186" s="46"/>
      <c r="O1186" s="46"/>
      <c r="P1186" s="46"/>
      <c r="Q1186" s="46"/>
    </row>
    <row r="1187" spans="1:17" x14ac:dyDescent="0.35">
      <c r="A1187" s="46"/>
      <c r="B1187" s="46"/>
      <c r="C1187" s="46"/>
      <c r="D1187" s="46"/>
      <c r="E1187" s="46"/>
      <c r="F1187" s="46"/>
      <c r="G1187" s="46"/>
      <c r="H1187" s="46"/>
      <c r="I1187" s="46"/>
      <c r="J1187" s="46"/>
      <c r="K1187" s="46"/>
      <c r="L1187" s="46"/>
      <c r="M1187" s="46"/>
      <c r="N1187" s="46"/>
      <c r="O1187" s="46"/>
      <c r="P1187" s="46"/>
      <c r="Q1187" s="46"/>
    </row>
    <row r="1188" spans="1:17" x14ac:dyDescent="0.35">
      <c r="A1188" s="46"/>
      <c r="B1188" s="46"/>
      <c r="C1188" s="46"/>
      <c r="D1188" s="46"/>
      <c r="E1188" s="46"/>
      <c r="F1188" s="46"/>
      <c r="G1188" s="46"/>
      <c r="H1188" s="46"/>
      <c r="I1188" s="46"/>
      <c r="J1188" s="46"/>
      <c r="K1188" s="46"/>
      <c r="L1188" s="46"/>
      <c r="M1188" s="46"/>
      <c r="N1188" s="46"/>
      <c r="O1188" s="46"/>
      <c r="P1188" s="46"/>
      <c r="Q1188" s="46"/>
    </row>
    <row r="1189" spans="1:17" x14ac:dyDescent="0.35">
      <c r="A1189" s="46"/>
      <c r="B1189" s="46"/>
      <c r="C1189" s="46"/>
      <c r="D1189" s="46"/>
      <c r="E1189" s="46"/>
      <c r="F1189" s="46"/>
      <c r="G1189" s="46"/>
      <c r="H1189" s="46"/>
      <c r="I1189" s="46"/>
      <c r="J1189" s="46"/>
      <c r="K1189" s="46"/>
      <c r="L1189" s="46"/>
      <c r="M1189" s="46"/>
      <c r="N1189" s="46"/>
      <c r="O1189" s="46"/>
      <c r="P1189" s="46"/>
      <c r="Q1189" s="46"/>
    </row>
    <row r="1190" spans="1:17" x14ac:dyDescent="0.35">
      <c r="A1190" s="46"/>
      <c r="B1190" s="46"/>
      <c r="C1190" s="46"/>
      <c r="D1190" s="46"/>
      <c r="E1190" s="46"/>
      <c r="F1190" s="46"/>
      <c r="G1190" s="46"/>
      <c r="H1190" s="46"/>
      <c r="I1190" s="46"/>
      <c r="J1190" s="46"/>
      <c r="K1190" s="46"/>
      <c r="L1190" s="46"/>
      <c r="M1190" s="46"/>
      <c r="N1190" s="46"/>
      <c r="O1190" s="46"/>
      <c r="P1190" s="46"/>
      <c r="Q1190" s="46"/>
    </row>
    <row r="1191" spans="1:17" x14ac:dyDescent="0.35">
      <c r="A1191" s="46"/>
      <c r="B1191" s="46"/>
      <c r="C1191" s="46"/>
      <c r="D1191" s="46"/>
      <c r="E1191" s="46"/>
      <c r="F1191" s="46"/>
      <c r="G1191" s="46"/>
      <c r="H1191" s="46"/>
      <c r="I1191" s="46"/>
      <c r="J1191" s="46"/>
      <c r="K1191" s="46"/>
      <c r="L1191" s="46"/>
      <c r="M1191" s="46"/>
      <c r="N1191" s="46"/>
      <c r="O1191" s="46"/>
      <c r="P1191" s="46"/>
      <c r="Q1191" s="46"/>
    </row>
    <row r="1192" spans="1:17" x14ac:dyDescent="0.35">
      <c r="A1192" s="46"/>
      <c r="B1192" s="46"/>
      <c r="C1192" s="46"/>
      <c r="D1192" s="46"/>
      <c r="E1192" s="46"/>
      <c r="F1192" s="46"/>
      <c r="G1192" s="46"/>
      <c r="H1192" s="46"/>
      <c r="I1192" s="46"/>
      <c r="J1192" s="46"/>
      <c r="K1192" s="46"/>
      <c r="L1192" s="46"/>
      <c r="M1192" s="46"/>
      <c r="N1192" s="46"/>
      <c r="O1192" s="46"/>
      <c r="P1192" s="46"/>
      <c r="Q1192" s="46"/>
    </row>
    <row r="1193" spans="1:17" x14ac:dyDescent="0.35">
      <c r="A1193" s="46"/>
      <c r="B1193" s="46"/>
      <c r="C1193" s="46"/>
      <c r="D1193" s="46"/>
      <c r="E1193" s="46"/>
      <c r="F1193" s="46"/>
      <c r="G1193" s="46"/>
      <c r="H1193" s="46"/>
      <c r="I1193" s="46"/>
      <c r="J1193" s="46"/>
      <c r="K1193" s="46"/>
      <c r="L1193" s="46"/>
      <c r="M1193" s="46"/>
      <c r="N1193" s="46"/>
      <c r="O1193" s="46"/>
      <c r="P1193" s="46"/>
      <c r="Q1193" s="46"/>
    </row>
    <row r="1194" spans="1:17" x14ac:dyDescent="0.35">
      <c r="A1194" s="46"/>
      <c r="B1194" s="46"/>
      <c r="C1194" s="46"/>
      <c r="D1194" s="46"/>
      <c r="E1194" s="46"/>
      <c r="F1194" s="46"/>
      <c r="G1194" s="46"/>
      <c r="H1194" s="46"/>
      <c r="I1194" s="46"/>
      <c r="J1194" s="46"/>
      <c r="K1194" s="46"/>
      <c r="L1194" s="46"/>
      <c r="M1194" s="46"/>
      <c r="N1194" s="46"/>
      <c r="O1194" s="46"/>
      <c r="P1194" s="46"/>
      <c r="Q1194" s="46"/>
    </row>
    <row r="1195" spans="1:17" x14ac:dyDescent="0.35">
      <c r="A1195" s="46"/>
      <c r="B1195" s="46"/>
      <c r="C1195" s="46"/>
      <c r="D1195" s="46"/>
      <c r="E1195" s="46"/>
      <c r="F1195" s="46"/>
      <c r="G1195" s="46"/>
      <c r="H1195" s="46"/>
      <c r="I1195" s="46"/>
      <c r="J1195" s="46"/>
      <c r="K1195" s="46"/>
      <c r="L1195" s="46"/>
      <c r="M1195" s="46"/>
      <c r="N1195" s="46"/>
      <c r="O1195" s="46"/>
      <c r="P1195" s="46"/>
      <c r="Q1195" s="46"/>
    </row>
    <row r="1196" spans="1:17" x14ac:dyDescent="0.35">
      <c r="A1196" s="46"/>
      <c r="B1196" s="46"/>
      <c r="C1196" s="46"/>
      <c r="D1196" s="46"/>
      <c r="E1196" s="46"/>
      <c r="F1196" s="46"/>
      <c r="G1196" s="46"/>
      <c r="H1196" s="46"/>
      <c r="I1196" s="46"/>
      <c r="J1196" s="46"/>
      <c r="K1196" s="46"/>
      <c r="L1196" s="46"/>
      <c r="M1196" s="46"/>
      <c r="N1196" s="46"/>
      <c r="O1196" s="46"/>
      <c r="P1196" s="46"/>
      <c r="Q1196" s="46"/>
    </row>
    <row r="1197" spans="1:17" x14ac:dyDescent="0.35">
      <c r="A1197" s="46"/>
      <c r="B1197" s="46"/>
      <c r="C1197" s="46"/>
      <c r="D1197" s="46"/>
      <c r="E1197" s="46"/>
      <c r="F1197" s="46"/>
      <c r="G1197" s="46"/>
      <c r="H1197" s="46"/>
      <c r="I1197" s="46"/>
      <c r="J1197" s="46"/>
      <c r="K1197" s="46"/>
      <c r="L1197" s="46"/>
      <c r="M1197" s="46"/>
      <c r="N1197" s="46"/>
      <c r="O1197" s="46"/>
      <c r="P1197" s="46"/>
      <c r="Q1197" s="46"/>
    </row>
    <row r="1198" spans="1:17" x14ac:dyDescent="0.35">
      <c r="A1198" s="46"/>
      <c r="B1198" s="46"/>
      <c r="C1198" s="46"/>
      <c r="D1198" s="46"/>
      <c r="E1198" s="46"/>
      <c r="F1198" s="46"/>
      <c r="G1198" s="46"/>
      <c r="H1198" s="46"/>
      <c r="I1198" s="46"/>
      <c r="J1198" s="46"/>
      <c r="K1198" s="46"/>
      <c r="L1198" s="46"/>
      <c r="M1198" s="46"/>
      <c r="N1198" s="46"/>
      <c r="O1198" s="46"/>
      <c r="P1198" s="46"/>
      <c r="Q1198" s="46"/>
    </row>
    <row r="1199" spans="1:17" x14ac:dyDescent="0.35">
      <c r="A1199" s="46"/>
      <c r="B1199" s="46"/>
      <c r="C1199" s="46"/>
      <c r="D1199" s="46"/>
      <c r="E1199" s="46"/>
      <c r="F1199" s="46"/>
      <c r="G1199" s="46"/>
      <c r="H1199" s="46"/>
      <c r="I1199" s="46"/>
      <c r="J1199" s="46"/>
      <c r="K1199" s="46"/>
      <c r="L1199" s="46"/>
      <c r="M1199" s="46"/>
      <c r="N1199" s="46"/>
      <c r="O1199" s="46"/>
      <c r="P1199" s="46"/>
      <c r="Q1199" s="46"/>
    </row>
    <row r="1200" spans="1:17" x14ac:dyDescent="0.35">
      <c r="A1200" s="46"/>
      <c r="B1200" s="46"/>
      <c r="C1200" s="46"/>
      <c r="D1200" s="46"/>
      <c r="E1200" s="46"/>
      <c r="F1200" s="46"/>
      <c r="G1200" s="46"/>
      <c r="H1200" s="46"/>
      <c r="I1200" s="46"/>
      <c r="J1200" s="46"/>
      <c r="K1200" s="46"/>
      <c r="L1200" s="46"/>
      <c r="M1200" s="46"/>
      <c r="N1200" s="46"/>
      <c r="O1200" s="46"/>
      <c r="P1200" s="46"/>
      <c r="Q1200" s="46"/>
    </row>
    <row r="1201" spans="1:17" x14ac:dyDescent="0.35">
      <c r="A1201" s="46"/>
      <c r="B1201" s="46"/>
      <c r="C1201" s="46"/>
      <c r="D1201" s="46"/>
      <c r="E1201" s="46"/>
      <c r="F1201" s="46"/>
      <c r="G1201" s="46"/>
      <c r="H1201" s="46"/>
      <c r="I1201" s="46"/>
      <c r="J1201" s="46"/>
      <c r="K1201" s="46"/>
      <c r="L1201" s="46"/>
      <c r="M1201" s="46"/>
      <c r="N1201" s="46"/>
      <c r="O1201" s="46"/>
      <c r="P1201" s="46"/>
      <c r="Q1201" s="46"/>
    </row>
    <row r="1202" spans="1:17" x14ac:dyDescent="0.35">
      <c r="A1202" s="46"/>
      <c r="B1202" s="46"/>
      <c r="C1202" s="46"/>
      <c r="D1202" s="46"/>
      <c r="E1202" s="46"/>
      <c r="F1202" s="46"/>
      <c r="G1202" s="46"/>
      <c r="H1202" s="46"/>
      <c r="I1202" s="46"/>
      <c r="J1202" s="46"/>
      <c r="K1202" s="46"/>
      <c r="L1202" s="46"/>
      <c r="M1202" s="46"/>
      <c r="N1202" s="46"/>
      <c r="O1202" s="46"/>
      <c r="P1202" s="46"/>
      <c r="Q1202" s="46"/>
    </row>
    <row r="1203" spans="1:17" x14ac:dyDescent="0.35">
      <c r="A1203" s="46"/>
      <c r="B1203" s="46"/>
      <c r="C1203" s="46"/>
      <c r="D1203" s="46"/>
      <c r="E1203" s="46"/>
      <c r="F1203" s="46"/>
      <c r="G1203" s="46"/>
      <c r="H1203" s="46"/>
      <c r="I1203" s="46"/>
      <c r="J1203" s="46"/>
      <c r="K1203" s="46"/>
      <c r="L1203" s="46"/>
      <c r="M1203" s="46"/>
      <c r="N1203" s="46"/>
      <c r="O1203" s="46"/>
      <c r="P1203" s="46"/>
      <c r="Q1203" s="46"/>
    </row>
    <row r="1204" spans="1:17" x14ac:dyDescent="0.35">
      <c r="A1204" s="46"/>
      <c r="B1204" s="46"/>
      <c r="C1204" s="46"/>
      <c r="D1204" s="46"/>
      <c r="E1204" s="46"/>
      <c r="F1204" s="46"/>
      <c r="G1204" s="46"/>
      <c r="H1204" s="46"/>
      <c r="I1204" s="46"/>
      <c r="J1204" s="46"/>
      <c r="K1204" s="46"/>
      <c r="L1204" s="46"/>
      <c r="M1204" s="46"/>
      <c r="N1204" s="46"/>
      <c r="O1204" s="46"/>
      <c r="P1204" s="46"/>
      <c r="Q1204" s="46"/>
    </row>
    <row r="1205" spans="1:17" x14ac:dyDescent="0.35">
      <c r="A1205" s="46"/>
      <c r="B1205" s="46"/>
      <c r="C1205" s="46"/>
      <c r="D1205" s="46"/>
      <c r="E1205" s="46"/>
      <c r="F1205" s="46"/>
      <c r="G1205" s="46"/>
      <c r="H1205" s="46"/>
      <c r="I1205" s="46"/>
      <c r="J1205" s="46"/>
      <c r="K1205" s="46"/>
      <c r="L1205" s="46"/>
      <c r="M1205" s="46"/>
      <c r="N1205" s="46"/>
      <c r="O1205" s="46"/>
      <c r="P1205" s="46"/>
      <c r="Q1205" s="46"/>
    </row>
    <row r="1206" spans="1:17" x14ac:dyDescent="0.35">
      <c r="A1206" s="46"/>
      <c r="B1206" s="46"/>
      <c r="C1206" s="46"/>
      <c r="D1206" s="46"/>
      <c r="E1206" s="46"/>
      <c r="F1206" s="46"/>
      <c r="G1206" s="46"/>
      <c r="H1206" s="46"/>
      <c r="I1206" s="46"/>
      <c r="J1206" s="46"/>
      <c r="K1206" s="46"/>
      <c r="L1206" s="46"/>
      <c r="M1206" s="46"/>
      <c r="N1206" s="46"/>
      <c r="O1206" s="46"/>
      <c r="P1206" s="46"/>
      <c r="Q1206" s="46"/>
    </row>
    <row r="1207" spans="1:17" x14ac:dyDescent="0.35">
      <c r="A1207" s="46"/>
      <c r="B1207" s="46"/>
      <c r="C1207" s="46"/>
      <c r="D1207" s="46"/>
      <c r="E1207" s="46"/>
      <c r="F1207" s="46"/>
      <c r="G1207" s="46"/>
      <c r="H1207" s="46"/>
      <c r="I1207" s="46"/>
      <c r="J1207" s="46"/>
      <c r="K1207" s="46"/>
      <c r="L1207" s="46"/>
      <c r="M1207" s="46"/>
      <c r="N1207" s="46"/>
      <c r="O1207" s="46"/>
      <c r="P1207" s="46"/>
      <c r="Q1207" s="46"/>
    </row>
    <row r="1208" spans="1:17" x14ac:dyDescent="0.35">
      <c r="A1208" s="46"/>
      <c r="B1208" s="46"/>
      <c r="C1208" s="46"/>
      <c r="D1208" s="46"/>
      <c r="E1208" s="46"/>
      <c r="F1208" s="46"/>
      <c r="G1208" s="46"/>
      <c r="H1208" s="46"/>
      <c r="I1208" s="46"/>
      <c r="J1208" s="46"/>
      <c r="K1208" s="46"/>
      <c r="L1208" s="46"/>
      <c r="M1208" s="46"/>
      <c r="N1208" s="46"/>
      <c r="O1208" s="46"/>
      <c r="P1208" s="46"/>
      <c r="Q1208" s="46"/>
    </row>
    <row r="1209" spans="1:17" x14ac:dyDescent="0.35">
      <c r="A1209" s="46"/>
      <c r="B1209" s="46"/>
      <c r="C1209" s="46"/>
      <c r="D1209" s="46"/>
      <c r="E1209" s="46"/>
      <c r="F1209" s="46"/>
      <c r="G1209" s="46"/>
      <c r="H1209" s="46"/>
      <c r="I1209" s="46"/>
      <c r="J1209" s="46"/>
      <c r="K1209" s="46"/>
      <c r="L1209" s="46"/>
      <c r="M1209" s="46"/>
      <c r="N1209" s="46"/>
      <c r="O1209" s="46"/>
      <c r="P1209" s="46"/>
      <c r="Q1209" s="46"/>
    </row>
    <row r="1210" spans="1:17" x14ac:dyDescent="0.35">
      <c r="A1210" s="46"/>
      <c r="B1210" s="46"/>
      <c r="C1210" s="46"/>
      <c r="D1210" s="46"/>
      <c r="E1210" s="46"/>
      <c r="F1210" s="46"/>
      <c r="G1210" s="46"/>
      <c r="H1210" s="46"/>
      <c r="I1210" s="46"/>
      <c r="J1210" s="46"/>
      <c r="K1210" s="46"/>
      <c r="L1210" s="46"/>
      <c r="M1210" s="46"/>
      <c r="N1210" s="46"/>
      <c r="O1210" s="46"/>
      <c r="P1210" s="46"/>
      <c r="Q1210" s="46"/>
    </row>
    <row r="1211" spans="1:17" x14ac:dyDescent="0.35">
      <c r="A1211" s="46"/>
      <c r="B1211" s="46"/>
      <c r="C1211" s="46"/>
      <c r="D1211" s="46"/>
      <c r="E1211" s="46"/>
      <c r="F1211" s="46"/>
      <c r="G1211" s="46"/>
      <c r="H1211" s="46"/>
      <c r="I1211" s="46"/>
      <c r="J1211" s="46"/>
      <c r="K1211" s="46"/>
      <c r="L1211" s="46"/>
      <c r="M1211" s="46"/>
      <c r="N1211" s="46"/>
      <c r="O1211" s="46"/>
      <c r="P1211" s="46"/>
      <c r="Q1211" s="46"/>
    </row>
    <row r="1212" spans="1:17" x14ac:dyDescent="0.35">
      <c r="A1212" s="46"/>
      <c r="B1212" s="46"/>
      <c r="C1212" s="46"/>
      <c r="D1212" s="46"/>
      <c r="E1212" s="46"/>
      <c r="F1212" s="46"/>
      <c r="G1212" s="46"/>
      <c r="H1212" s="46"/>
      <c r="I1212" s="46"/>
      <c r="J1212" s="46"/>
      <c r="K1212" s="46"/>
      <c r="L1212" s="46"/>
      <c r="M1212" s="46"/>
      <c r="N1212" s="46"/>
      <c r="O1212" s="46"/>
      <c r="P1212" s="46"/>
      <c r="Q1212" s="46"/>
    </row>
    <row r="1213" spans="1:17" x14ac:dyDescent="0.35">
      <c r="A1213" s="46"/>
      <c r="B1213" s="46"/>
      <c r="C1213" s="46"/>
      <c r="D1213" s="46"/>
      <c r="E1213" s="46"/>
      <c r="F1213" s="46"/>
      <c r="G1213" s="46"/>
      <c r="H1213" s="46"/>
      <c r="I1213" s="46"/>
      <c r="J1213" s="46"/>
      <c r="K1213" s="46"/>
      <c r="L1213" s="46"/>
      <c r="M1213" s="46"/>
      <c r="N1213" s="46"/>
      <c r="O1213" s="46"/>
      <c r="P1213" s="46"/>
      <c r="Q1213" s="46"/>
    </row>
    <row r="1214" spans="1:17" x14ac:dyDescent="0.35">
      <c r="A1214" s="46"/>
      <c r="B1214" s="46"/>
      <c r="C1214" s="46"/>
      <c r="D1214" s="46"/>
      <c r="E1214" s="46"/>
      <c r="F1214" s="46"/>
      <c r="G1214" s="46"/>
      <c r="H1214" s="46"/>
      <c r="I1214" s="46"/>
      <c r="J1214" s="46"/>
      <c r="K1214" s="46"/>
      <c r="L1214" s="46"/>
      <c r="M1214" s="46"/>
      <c r="N1214" s="46"/>
      <c r="O1214" s="46"/>
      <c r="P1214" s="46"/>
      <c r="Q1214" s="46"/>
    </row>
    <row r="1215" spans="1:17" x14ac:dyDescent="0.35">
      <c r="A1215" s="46"/>
      <c r="B1215" s="46"/>
      <c r="C1215" s="46"/>
      <c r="D1215" s="46"/>
      <c r="E1215" s="46"/>
      <c r="F1215" s="46"/>
      <c r="G1215" s="46"/>
      <c r="H1215" s="46"/>
      <c r="I1215" s="46"/>
      <c r="J1215" s="46"/>
      <c r="K1215" s="46"/>
      <c r="L1215" s="46"/>
      <c r="M1215" s="46"/>
      <c r="N1215" s="46"/>
      <c r="O1215" s="46"/>
      <c r="P1215" s="46"/>
      <c r="Q1215" s="46"/>
    </row>
    <row r="1216" spans="1:17" x14ac:dyDescent="0.35">
      <c r="A1216" s="46"/>
      <c r="B1216" s="46"/>
      <c r="C1216" s="46"/>
      <c r="D1216" s="46"/>
      <c r="E1216" s="46"/>
      <c r="F1216" s="46"/>
      <c r="G1216" s="46"/>
      <c r="H1216" s="46"/>
      <c r="I1216" s="46"/>
      <c r="J1216" s="46"/>
      <c r="K1216" s="46"/>
      <c r="L1216" s="46"/>
      <c r="M1216" s="46"/>
      <c r="N1216" s="46"/>
      <c r="O1216" s="46"/>
      <c r="P1216" s="46"/>
      <c r="Q1216" s="46"/>
    </row>
    <row r="1217" spans="1:17" x14ac:dyDescent="0.35">
      <c r="A1217" s="46"/>
      <c r="B1217" s="46"/>
      <c r="C1217" s="46"/>
      <c r="D1217" s="46"/>
      <c r="E1217" s="46"/>
      <c r="F1217" s="46"/>
      <c r="G1217" s="46"/>
      <c r="H1217" s="46"/>
      <c r="I1217" s="46"/>
      <c r="J1217" s="46"/>
      <c r="K1217" s="46"/>
      <c r="L1217" s="46"/>
      <c r="M1217" s="46"/>
      <c r="N1217" s="46"/>
      <c r="O1217" s="46"/>
      <c r="P1217" s="46"/>
      <c r="Q1217" s="46"/>
    </row>
    <row r="1218" spans="1:17" x14ac:dyDescent="0.35">
      <c r="A1218" s="46"/>
      <c r="B1218" s="46"/>
      <c r="C1218" s="46"/>
      <c r="D1218" s="46"/>
      <c r="E1218" s="46"/>
      <c r="F1218" s="46"/>
      <c r="G1218" s="46"/>
      <c r="H1218" s="46"/>
      <c r="I1218" s="46"/>
      <c r="J1218" s="46"/>
      <c r="K1218" s="46"/>
      <c r="L1218" s="46"/>
      <c r="M1218" s="46"/>
      <c r="N1218" s="46"/>
      <c r="O1218" s="46"/>
      <c r="P1218" s="46"/>
      <c r="Q1218" s="46"/>
    </row>
    <row r="1219" spans="1:17" x14ac:dyDescent="0.35">
      <c r="A1219" s="46"/>
      <c r="B1219" s="46"/>
      <c r="C1219" s="46"/>
      <c r="D1219" s="46"/>
      <c r="E1219" s="46"/>
      <c r="F1219" s="46"/>
      <c r="G1219" s="46"/>
      <c r="H1219" s="46"/>
      <c r="I1219" s="46"/>
      <c r="J1219" s="46"/>
      <c r="K1219" s="46"/>
      <c r="L1219" s="46"/>
      <c r="M1219" s="46"/>
      <c r="N1219" s="46"/>
      <c r="O1219" s="46"/>
      <c r="P1219" s="46"/>
      <c r="Q1219" s="46"/>
    </row>
    <row r="1220" spans="1:17" x14ac:dyDescent="0.35">
      <c r="A1220" s="46"/>
      <c r="B1220" s="46"/>
      <c r="C1220" s="46"/>
      <c r="D1220" s="46"/>
      <c r="E1220" s="46"/>
      <c r="F1220" s="46"/>
      <c r="G1220" s="46"/>
      <c r="H1220" s="46"/>
      <c r="I1220" s="46"/>
      <c r="J1220" s="46"/>
      <c r="K1220" s="46"/>
      <c r="L1220" s="46"/>
      <c r="M1220" s="46"/>
      <c r="N1220" s="46"/>
      <c r="O1220" s="46"/>
      <c r="P1220" s="46"/>
      <c r="Q1220" s="46"/>
    </row>
    <row r="1221" spans="1:17" x14ac:dyDescent="0.35">
      <c r="A1221" s="46"/>
      <c r="B1221" s="46"/>
      <c r="C1221" s="46"/>
      <c r="D1221" s="46"/>
      <c r="E1221" s="46"/>
      <c r="F1221" s="46"/>
      <c r="G1221" s="46"/>
      <c r="H1221" s="46"/>
      <c r="I1221" s="46"/>
      <c r="J1221" s="46"/>
      <c r="K1221" s="46"/>
      <c r="L1221" s="46"/>
      <c r="M1221" s="46"/>
      <c r="N1221" s="46"/>
      <c r="O1221" s="46"/>
      <c r="P1221" s="46"/>
      <c r="Q1221" s="46"/>
    </row>
    <row r="1222" spans="1:17" x14ac:dyDescent="0.35">
      <c r="A1222" s="46"/>
      <c r="B1222" s="46"/>
      <c r="C1222" s="46"/>
      <c r="D1222" s="46"/>
      <c r="E1222" s="46"/>
      <c r="F1222" s="46"/>
      <c r="G1222" s="46"/>
      <c r="H1222" s="46"/>
      <c r="I1222" s="46"/>
      <c r="J1222" s="46"/>
      <c r="K1222" s="46"/>
      <c r="L1222" s="46"/>
      <c r="M1222" s="46"/>
      <c r="N1222" s="46"/>
      <c r="O1222" s="46"/>
      <c r="P1222" s="46"/>
      <c r="Q1222" s="46"/>
    </row>
    <row r="1223" spans="1:17" x14ac:dyDescent="0.35">
      <c r="A1223" s="46"/>
      <c r="B1223" s="46"/>
      <c r="C1223" s="46"/>
      <c r="D1223" s="46"/>
      <c r="E1223" s="46"/>
      <c r="F1223" s="46"/>
      <c r="G1223" s="46"/>
      <c r="H1223" s="46"/>
      <c r="I1223" s="46"/>
      <c r="J1223" s="46"/>
      <c r="K1223" s="46"/>
      <c r="L1223" s="46"/>
      <c r="M1223" s="46"/>
      <c r="N1223" s="46"/>
      <c r="O1223" s="46"/>
      <c r="P1223" s="46"/>
      <c r="Q1223" s="46"/>
    </row>
    <row r="1224" spans="1:17" x14ac:dyDescent="0.35">
      <c r="A1224" s="46"/>
      <c r="B1224" s="46"/>
      <c r="C1224" s="46"/>
      <c r="D1224" s="46"/>
      <c r="E1224" s="46"/>
      <c r="F1224" s="46"/>
      <c r="G1224" s="46"/>
      <c r="H1224" s="46"/>
      <c r="I1224" s="46"/>
      <c r="J1224" s="46"/>
      <c r="K1224" s="46"/>
      <c r="L1224" s="46"/>
      <c r="M1224" s="46"/>
      <c r="N1224" s="46"/>
      <c r="O1224" s="46"/>
      <c r="P1224" s="46"/>
      <c r="Q1224" s="46"/>
    </row>
    <row r="1225" spans="1:17" x14ac:dyDescent="0.35">
      <c r="A1225" s="46"/>
      <c r="B1225" s="46"/>
      <c r="C1225" s="46"/>
      <c r="D1225" s="46"/>
      <c r="E1225" s="46"/>
      <c r="F1225" s="46"/>
      <c r="G1225" s="46"/>
      <c r="H1225" s="46"/>
      <c r="I1225" s="46"/>
      <c r="J1225" s="46"/>
      <c r="K1225" s="46"/>
      <c r="L1225" s="46"/>
      <c r="M1225" s="46"/>
      <c r="N1225" s="46"/>
      <c r="O1225" s="46"/>
      <c r="P1225" s="46"/>
      <c r="Q1225" s="46"/>
    </row>
    <row r="1226" spans="1:17" x14ac:dyDescent="0.35">
      <c r="A1226" s="46"/>
      <c r="B1226" s="46"/>
      <c r="C1226" s="46"/>
      <c r="D1226" s="46"/>
      <c r="E1226" s="46"/>
      <c r="F1226" s="46"/>
      <c r="G1226" s="46"/>
      <c r="H1226" s="46"/>
      <c r="I1226" s="46"/>
      <c r="J1226" s="46"/>
      <c r="K1226" s="46"/>
      <c r="L1226" s="46"/>
      <c r="M1226" s="46"/>
      <c r="N1226" s="46"/>
      <c r="O1226" s="46"/>
      <c r="P1226" s="46"/>
      <c r="Q1226" s="46"/>
    </row>
    <row r="1227" spans="1:17" x14ac:dyDescent="0.35">
      <c r="A1227" s="46"/>
      <c r="B1227" s="46"/>
      <c r="C1227" s="46"/>
      <c r="D1227" s="46"/>
      <c r="E1227" s="46"/>
      <c r="F1227" s="46"/>
      <c r="G1227" s="46"/>
      <c r="H1227" s="46"/>
      <c r="I1227" s="46"/>
      <c r="J1227" s="46"/>
      <c r="K1227" s="46"/>
      <c r="L1227" s="46"/>
      <c r="M1227" s="46"/>
      <c r="N1227" s="46"/>
      <c r="O1227" s="46"/>
      <c r="P1227" s="46"/>
      <c r="Q1227" s="46"/>
    </row>
    <row r="1228" spans="1:17" x14ac:dyDescent="0.35">
      <c r="A1228" s="46"/>
      <c r="B1228" s="46"/>
      <c r="C1228" s="46"/>
      <c r="D1228" s="46"/>
      <c r="E1228" s="46"/>
      <c r="F1228" s="46"/>
      <c r="G1228" s="46"/>
      <c r="H1228" s="46"/>
      <c r="I1228" s="46"/>
      <c r="J1228" s="46"/>
      <c r="K1228" s="46"/>
      <c r="L1228" s="46"/>
      <c r="M1228" s="46"/>
      <c r="N1228" s="46"/>
      <c r="O1228" s="46"/>
      <c r="P1228" s="46"/>
      <c r="Q1228" s="46"/>
    </row>
    <row r="1229" spans="1:17" x14ac:dyDescent="0.35">
      <c r="A1229" s="46"/>
      <c r="B1229" s="46"/>
      <c r="C1229" s="46"/>
      <c r="D1229" s="46"/>
      <c r="E1229" s="46"/>
      <c r="F1229" s="46"/>
      <c r="G1229" s="46"/>
      <c r="H1229" s="46"/>
      <c r="I1229" s="46"/>
      <c r="J1229" s="46"/>
      <c r="K1229" s="46"/>
      <c r="L1229" s="46"/>
      <c r="M1229" s="46"/>
      <c r="N1229" s="46"/>
      <c r="O1229" s="46"/>
      <c r="P1229" s="46"/>
      <c r="Q1229" s="46"/>
    </row>
    <row r="1230" spans="1:17" x14ac:dyDescent="0.35">
      <c r="A1230" s="46"/>
      <c r="B1230" s="46"/>
      <c r="C1230" s="46"/>
      <c r="D1230" s="46"/>
      <c r="E1230" s="46"/>
      <c r="F1230" s="46"/>
      <c r="G1230" s="46"/>
      <c r="H1230" s="46"/>
      <c r="I1230" s="46"/>
      <c r="J1230" s="46"/>
      <c r="K1230" s="46"/>
      <c r="L1230" s="46"/>
      <c r="M1230" s="46"/>
      <c r="N1230" s="46"/>
      <c r="O1230" s="46"/>
      <c r="P1230" s="46"/>
      <c r="Q1230" s="46"/>
    </row>
    <row r="1231" spans="1:17" x14ac:dyDescent="0.35">
      <c r="A1231" s="46"/>
      <c r="B1231" s="46"/>
      <c r="C1231" s="46"/>
      <c r="D1231" s="46"/>
      <c r="E1231" s="46"/>
      <c r="F1231" s="46"/>
      <c r="G1231" s="46"/>
      <c r="H1231" s="46"/>
      <c r="I1231" s="46"/>
      <c r="J1231" s="46"/>
      <c r="K1231" s="46"/>
      <c r="L1231" s="46"/>
      <c r="M1231" s="46"/>
      <c r="N1231" s="46"/>
      <c r="O1231" s="46"/>
      <c r="P1231" s="46"/>
      <c r="Q1231" s="46"/>
    </row>
    <row r="1232" spans="1:17" x14ac:dyDescent="0.35">
      <c r="A1232" s="46"/>
      <c r="B1232" s="46"/>
      <c r="C1232" s="46"/>
      <c r="D1232" s="46"/>
      <c r="E1232" s="46"/>
      <c r="F1232" s="46"/>
      <c r="G1232" s="46"/>
      <c r="H1232" s="46"/>
      <c r="I1232" s="46"/>
      <c r="J1232" s="46"/>
      <c r="K1232" s="46"/>
      <c r="L1232" s="46"/>
      <c r="M1232" s="46"/>
      <c r="N1232" s="46"/>
      <c r="O1232" s="46"/>
      <c r="P1232" s="46"/>
      <c r="Q1232" s="46"/>
    </row>
    <row r="1233" spans="1:17" x14ac:dyDescent="0.35">
      <c r="A1233" s="46"/>
      <c r="B1233" s="46"/>
      <c r="C1233" s="46"/>
      <c r="D1233" s="46"/>
      <c r="E1233" s="46"/>
      <c r="F1233" s="46"/>
      <c r="G1233" s="46"/>
      <c r="H1233" s="46"/>
      <c r="I1233" s="46"/>
      <c r="J1233" s="46"/>
      <c r="K1233" s="46"/>
      <c r="L1233" s="46"/>
      <c r="M1233" s="46"/>
      <c r="N1233" s="46"/>
      <c r="O1233" s="46"/>
      <c r="P1233" s="46"/>
      <c r="Q1233" s="46"/>
    </row>
    <row r="1234" spans="1:17" x14ac:dyDescent="0.35">
      <c r="A1234" s="46"/>
      <c r="B1234" s="46"/>
      <c r="C1234" s="46"/>
      <c r="D1234" s="46"/>
      <c r="E1234" s="46"/>
      <c r="F1234" s="46"/>
      <c r="G1234" s="46"/>
      <c r="H1234" s="46"/>
      <c r="I1234" s="46"/>
      <c r="J1234" s="46"/>
      <c r="K1234" s="46"/>
      <c r="L1234" s="46"/>
      <c r="M1234" s="46"/>
      <c r="N1234" s="46"/>
      <c r="O1234" s="46"/>
      <c r="P1234" s="46"/>
      <c r="Q1234" s="46"/>
    </row>
    <row r="1235" spans="1:17" x14ac:dyDescent="0.35">
      <c r="A1235" s="46"/>
      <c r="B1235" s="46"/>
      <c r="C1235" s="46"/>
      <c r="D1235" s="46"/>
      <c r="E1235" s="46"/>
      <c r="F1235" s="46"/>
      <c r="G1235" s="46"/>
      <c r="H1235" s="46"/>
      <c r="I1235" s="46"/>
      <c r="J1235" s="46"/>
      <c r="K1235" s="46"/>
      <c r="L1235" s="46"/>
      <c r="M1235" s="46"/>
      <c r="N1235" s="46"/>
      <c r="O1235" s="46"/>
      <c r="P1235" s="46"/>
      <c r="Q1235" s="46"/>
    </row>
    <row r="1236" spans="1:17" x14ac:dyDescent="0.35">
      <c r="A1236" s="46"/>
      <c r="B1236" s="46"/>
      <c r="C1236" s="46"/>
      <c r="D1236" s="46"/>
      <c r="E1236" s="46"/>
      <c r="F1236" s="46"/>
      <c r="G1236" s="46"/>
      <c r="H1236" s="46"/>
      <c r="I1236" s="46"/>
      <c r="J1236" s="46"/>
      <c r="K1236" s="46"/>
      <c r="L1236" s="46"/>
      <c r="M1236" s="46"/>
      <c r="N1236" s="46"/>
      <c r="O1236" s="46"/>
      <c r="P1236" s="46"/>
      <c r="Q1236" s="46"/>
    </row>
    <row r="1237" spans="1:17" x14ac:dyDescent="0.35">
      <c r="A1237" s="46"/>
      <c r="B1237" s="46"/>
      <c r="C1237" s="46"/>
      <c r="D1237" s="46"/>
      <c r="E1237" s="46"/>
      <c r="F1237" s="46"/>
      <c r="G1237" s="46"/>
      <c r="H1237" s="46"/>
      <c r="I1237" s="46"/>
      <c r="J1237" s="46"/>
      <c r="K1237" s="46"/>
      <c r="L1237" s="46"/>
      <c r="M1237" s="46"/>
      <c r="N1237" s="46"/>
      <c r="O1237" s="46"/>
      <c r="P1237" s="46"/>
      <c r="Q1237" s="46"/>
    </row>
    <row r="1238" spans="1:17" x14ac:dyDescent="0.35">
      <c r="A1238" s="46"/>
      <c r="B1238" s="46"/>
      <c r="C1238" s="46"/>
      <c r="D1238" s="46"/>
      <c r="E1238" s="46"/>
      <c r="F1238" s="46"/>
      <c r="G1238" s="46"/>
      <c r="H1238" s="46"/>
      <c r="I1238" s="46"/>
      <c r="J1238" s="46"/>
      <c r="K1238" s="46"/>
      <c r="L1238" s="46"/>
      <c r="M1238" s="46"/>
      <c r="N1238" s="46"/>
      <c r="O1238" s="46"/>
      <c r="P1238" s="46"/>
      <c r="Q1238" s="46"/>
    </row>
    <row r="1239" spans="1:17" x14ac:dyDescent="0.35">
      <c r="A1239" s="46"/>
      <c r="B1239" s="46"/>
      <c r="C1239" s="46"/>
      <c r="D1239" s="46"/>
      <c r="E1239" s="46"/>
      <c r="F1239" s="46"/>
      <c r="G1239" s="46"/>
      <c r="H1239" s="46"/>
      <c r="I1239" s="46"/>
      <c r="J1239" s="46"/>
      <c r="K1239" s="46"/>
      <c r="L1239" s="46"/>
      <c r="M1239" s="46"/>
      <c r="N1239" s="46"/>
      <c r="O1239" s="46"/>
      <c r="P1239" s="46"/>
      <c r="Q1239" s="46"/>
    </row>
    <row r="1240" spans="1:17" x14ac:dyDescent="0.35">
      <c r="A1240" s="46"/>
      <c r="B1240" s="46"/>
      <c r="C1240" s="46"/>
      <c r="D1240" s="46"/>
      <c r="E1240" s="46"/>
      <c r="F1240" s="46"/>
      <c r="G1240" s="46"/>
      <c r="H1240" s="46"/>
      <c r="I1240" s="46"/>
      <c r="J1240" s="46"/>
      <c r="K1240" s="46"/>
      <c r="L1240" s="46"/>
      <c r="M1240" s="46"/>
      <c r="N1240" s="46"/>
      <c r="O1240" s="46"/>
      <c r="P1240" s="46"/>
      <c r="Q1240" s="46"/>
    </row>
    <row r="1241" spans="1:17" x14ac:dyDescent="0.35">
      <c r="A1241" s="46"/>
      <c r="B1241" s="46"/>
      <c r="C1241" s="46"/>
      <c r="D1241" s="46"/>
      <c r="E1241" s="46"/>
      <c r="F1241" s="46"/>
      <c r="G1241" s="46"/>
      <c r="H1241" s="46"/>
      <c r="I1241" s="46"/>
      <c r="J1241" s="46"/>
      <c r="K1241" s="46"/>
      <c r="L1241" s="46"/>
      <c r="M1241" s="46"/>
      <c r="N1241" s="46"/>
      <c r="O1241" s="46"/>
      <c r="P1241" s="46"/>
      <c r="Q1241" s="46"/>
    </row>
    <row r="1242" spans="1:17" x14ac:dyDescent="0.35">
      <c r="A1242" s="46"/>
      <c r="B1242" s="46"/>
      <c r="C1242" s="46"/>
      <c r="D1242" s="46"/>
      <c r="E1242" s="46"/>
      <c r="F1242" s="46"/>
      <c r="G1242" s="46"/>
      <c r="H1242" s="46"/>
      <c r="I1242" s="46"/>
      <c r="J1242" s="46"/>
      <c r="K1242" s="46"/>
      <c r="L1242" s="46"/>
      <c r="M1242" s="46"/>
      <c r="N1242" s="46"/>
      <c r="O1242" s="46"/>
      <c r="P1242" s="46"/>
      <c r="Q1242" s="46"/>
    </row>
    <row r="1243" spans="1:17" x14ac:dyDescent="0.35">
      <c r="A1243" s="46"/>
      <c r="B1243" s="46"/>
      <c r="C1243" s="46"/>
      <c r="D1243" s="46"/>
      <c r="E1243" s="46"/>
      <c r="F1243" s="46"/>
      <c r="G1243" s="46"/>
      <c r="H1243" s="46"/>
      <c r="I1243" s="46"/>
      <c r="J1243" s="46"/>
      <c r="K1243" s="46"/>
      <c r="L1243" s="46"/>
      <c r="M1243" s="46"/>
      <c r="N1243" s="46"/>
      <c r="O1243" s="46"/>
      <c r="P1243" s="46"/>
      <c r="Q1243" s="46"/>
    </row>
    <row r="1244" spans="1:17" x14ac:dyDescent="0.35">
      <c r="A1244" s="46"/>
      <c r="B1244" s="46"/>
      <c r="C1244" s="46"/>
      <c r="D1244" s="46"/>
      <c r="E1244" s="46"/>
      <c r="F1244" s="46"/>
      <c r="G1244" s="46"/>
      <c r="H1244" s="46"/>
      <c r="I1244" s="46"/>
      <c r="J1244" s="46"/>
      <c r="K1244" s="46"/>
      <c r="L1244" s="46"/>
      <c r="M1244" s="46"/>
      <c r="N1244" s="46"/>
      <c r="O1244" s="46"/>
      <c r="P1244" s="46"/>
      <c r="Q1244" s="46"/>
    </row>
    <row r="1245" spans="1:17" x14ac:dyDescent="0.35">
      <c r="A1245" s="46"/>
      <c r="B1245" s="46"/>
      <c r="C1245" s="46"/>
      <c r="D1245" s="46"/>
      <c r="E1245" s="46"/>
      <c r="F1245" s="46"/>
      <c r="G1245" s="46"/>
      <c r="H1245" s="46"/>
      <c r="I1245" s="46"/>
      <c r="J1245" s="46"/>
      <c r="K1245" s="46"/>
      <c r="L1245" s="46"/>
      <c r="M1245" s="46"/>
      <c r="N1245" s="46"/>
      <c r="O1245" s="46"/>
      <c r="P1245" s="46"/>
      <c r="Q1245" s="46"/>
    </row>
    <row r="1246" spans="1:17" x14ac:dyDescent="0.35">
      <c r="A1246" s="46"/>
      <c r="B1246" s="46"/>
      <c r="C1246" s="46"/>
      <c r="D1246" s="46"/>
      <c r="E1246" s="46"/>
      <c r="F1246" s="46"/>
      <c r="G1246" s="46"/>
      <c r="H1246" s="46"/>
      <c r="I1246" s="46"/>
      <c r="J1246" s="46"/>
      <c r="K1246" s="46"/>
      <c r="L1246" s="46"/>
      <c r="M1246" s="46"/>
      <c r="N1246" s="46"/>
      <c r="O1246" s="46"/>
      <c r="P1246" s="46"/>
      <c r="Q1246" s="46"/>
    </row>
    <row r="1247" spans="1:17" x14ac:dyDescent="0.35">
      <c r="A1247" s="46"/>
      <c r="B1247" s="46"/>
      <c r="C1247" s="46"/>
      <c r="D1247" s="46"/>
      <c r="E1247" s="46"/>
      <c r="F1247" s="46"/>
      <c r="G1247" s="46"/>
      <c r="H1247" s="46"/>
      <c r="I1247" s="46"/>
      <c r="J1247" s="46"/>
      <c r="K1247" s="46"/>
      <c r="L1247" s="46"/>
      <c r="M1247" s="46"/>
      <c r="N1247" s="46"/>
      <c r="O1247" s="46"/>
      <c r="P1247" s="46"/>
      <c r="Q1247" s="46"/>
    </row>
    <row r="1248" spans="1:17" x14ac:dyDescent="0.35">
      <c r="A1248" s="46"/>
      <c r="B1248" s="46"/>
      <c r="C1248" s="46"/>
      <c r="D1248" s="46"/>
      <c r="E1248" s="46"/>
      <c r="F1248" s="46"/>
      <c r="G1248" s="46"/>
      <c r="H1248" s="46"/>
      <c r="I1248" s="46"/>
      <c r="J1248" s="46"/>
      <c r="K1248" s="46"/>
      <c r="L1248" s="46"/>
      <c r="M1248" s="46"/>
      <c r="N1248" s="46"/>
      <c r="O1248" s="46"/>
      <c r="P1248" s="46"/>
      <c r="Q1248" s="46"/>
    </row>
    <row r="1249" spans="1:17" x14ac:dyDescent="0.35">
      <c r="A1249" s="46"/>
      <c r="B1249" s="46"/>
      <c r="C1249" s="46"/>
      <c r="D1249" s="46"/>
      <c r="E1249" s="46"/>
      <c r="F1249" s="46"/>
      <c r="G1249" s="46"/>
      <c r="H1249" s="46"/>
      <c r="I1249" s="46"/>
      <c r="J1249" s="46"/>
      <c r="K1249" s="46"/>
      <c r="L1249" s="46"/>
      <c r="M1249" s="46"/>
      <c r="N1249" s="46"/>
      <c r="O1249" s="46"/>
      <c r="P1249" s="46"/>
      <c r="Q1249" s="46"/>
    </row>
    <row r="1250" spans="1:17" x14ac:dyDescent="0.35">
      <c r="A1250" s="46"/>
      <c r="B1250" s="46"/>
      <c r="C1250" s="46"/>
      <c r="D1250" s="46"/>
      <c r="E1250" s="46"/>
      <c r="F1250" s="46"/>
      <c r="G1250" s="46"/>
      <c r="H1250" s="46"/>
      <c r="I1250" s="46"/>
      <c r="J1250" s="46"/>
      <c r="K1250" s="46"/>
      <c r="L1250" s="46"/>
      <c r="M1250" s="46"/>
      <c r="N1250" s="46"/>
      <c r="O1250" s="46"/>
      <c r="P1250" s="46"/>
      <c r="Q1250" s="46"/>
    </row>
    <row r="1251" spans="1:17" x14ac:dyDescent="0.35">
      <c r="A1251" s="46"/>
      <c r="B1251" s="46"/>
      <c r="C1251" s="46"/>
      <c r="D1251" s="46"/>
      <c r="E1251" s="46"/>
      <c r="F1251" s="46"/>
      <c r="G1251" s="46"/>
      <c r="H1251" s="46"/>
      <c r="I1251" s="46"/>
      <c r="J1251" s="46"/>
      <c r="K1251" s="46"/>
      <c r="L1251" s="46"/>
      <c r="M1251" s="46"/>
      <c r="N1251" s="46"/>
      <c r="O1251" s="46"/>
      <c r="P1251" s="46"/>
      <c r="Q1251" s="46"/>
    </row>
    <row r="1252" spans="1:17" x14ac:dyDescent="0.35">
      <c r="A1252" s="46"/>
      <c r="B1252" s="46"/>
      <c r="C1252" s="46"/>
      <c r="D1252" s="46"/>
      <c r="E1252" s="46"/>
      <c r="F1252" s="46"/>
      <c r="G1252" s="46"/>
      <c r="H1252" s="46"/>
      <c r="I1252" s="46"/>
      <c r="J1252" s="46"/>
      <c r="K1252" s="46"/>
      <c r="L1252" s="46"/>
      <c r="M1252" s="46"/>
      <c r="N1252" s="46"/>
      <c r="O1252" s="46"/>
      <c r="P1252" s="46"/>
      <c r="Q1252" s="46"/>
    </row>
    <row r="1253" spans="1:17" x14ac:dyDescent="0.35">
      <c r="A1253" s="46"/>
      <c r="B1253" s="46"/>
      <c r="C1253" s="46"/>
      <c r="D1253" s="46"/>
      <c r="E1253" s="46"/>
      <c r="F1253" s="46"/>
      <c r="G1253" s="46"/>
      <c r="H1253" s="46"/>
      <c r="I1253" s="46"/>
      <c r="J1253" s="46"/>
      <c r="K1253" s="46"/>
      <c r="L1253" s="46"/>
      <c r="M1253" s="46"/>
      <c r="N1253" s="46"/>
      <c r="O1253" s="46"/>
      <c r="P1253" s="46"/>
      <c r="Q1253" s="46"/>
    </row>
    <row r="1254" spans="1:17" x14ac:dyDescent="0.35">
      <c r="A1254" s="46"/>
      <c r="B1254" s="46"/>
      <c r="C1254" s="46"/>
      <c r="D1254" s="46"/>
      <c r="E1254" s="46"/>
      <c r="F1254" s="46"/>
      <c r="G1254" s="46"/>
      <c r="H1254" s="46"/>
      <c r="I1254" s="46"/>
      <c r="J1254" s="46"/>
      <c r="K1254" s="46"/>
      <c r="L1254" s="46"/>
      <c r="M1254" s="46"/>
      <c r="N1254" s="46"/>
      <c r="O1254" s="46"/>
      <c r="P1254" s="46"/>
      <c r="Q1254" s="46"/>
    </row>
    <row r="1255" spans="1:17" x14ac:dyDescent="0.35">
      <c r="A1255" s="46"/>
      <c r="B1255" s="46"/>
      <c r="C1255" s="46"/>
      <c r="D1255" s="46"/>
      <c r="E1255" s="46"/>
      <c r="F1255" s="46"/>
      <c r="G1255" s="46"/>
      <c r="H1255" s="46"/>
      <c r="I1255" s="46"/>
      <c r="J1255" s="46"/>
      <c r="K1255" s="46"/>
      <c r="L1255" s="46"/>
      <c r="M1255" s="46"/>
      <c r="N1255" s="46"/>
      <c r="O1255" s="46"/>
      <c r="P1255" s="46"/>
      <c r="Q1255" s="46"/>
    </row>
    <row r="1256" spans="1:17" x14ac:dyDescent="0.35">
      <c r="A1256" s="46"/>
      <c r="B1256" s="46"/>
      <c r="C1256" s="46"/>
      <c r="D1256" s="46"/>
      <c r="E1256" s="46"/>
      <c r="F1256" s="46"/>
      <c r="G1256" s="46"/>
      <c r="H1256" s="46"/>
      <c r="I1256" s="46"/>
      <c r="J1256" s="46"/>
      <c r="K1256" s="46"/>
      <c r="L1256" s="46"/>
      <c r="M1256" s="46"/>
      <c r="N1256" s="46"/>
      <c r="O1256" s="46"/>
      <c r="P1256" s="46"/>
      <c r="Q1256" s="46"/>
    </row>
    <row r="1257" spans="1:17" x14ac:dyDescent="0.35">
      <c r="A1257" s="46"/>
      <c r="B1257" s="46"/>
      <c r="C1257" s="46"/>
      <c r="D1257" s="46"/>
      <c r="E1257" s="46"/>
      <c r="F1257" s="46"/>
      <c r="G1257" s="46"/>
      <c r="H1257" s="46"/>
      <c r="I1257" s="46"/>
      <c r="J1257" s="46"/>
      <c r="K1257" s="46"/>
      <c r="L1257" s="46"/>
      <c r="M1257" s="46"/>
      <c r="N1257" s="46"/>
      <c r="O1257" s="46"/>
      <c r="P1257" s="46"/>
      <c r="Q1257" s="46"/>
    </row>
    <row r="1258" spans="1:17" x14ac:dyDescent="0.35">
      <c r="A1258" s="46"/>
      <c r="B1258" s="46"/>
      <c r="C1258" s="46"/>
      <c r="D1258" s="46"/>
      <c r="E1258" s="46"/>
      <c r="F1258" s="46"/>
      <c r="G1258" s="46"/>
      <c r="H1258" s="46"/>
      <c r="I1258" s="46"/>
      <c r="J1258" s="46"/>
      <c r="K1258" s="46"/>
      <c r="L1258" s="46"/>
      <c r="M1258" s="46"/>
      <c r="N1258" s="46"/>
      <c r="O1258" s="46"/>
      <c r="P1258" s="46"/>
      <c r="Q1258" s="46"/>
    </row>
    <row r="1259" spans="1:17" x14ac:dyDescent="0.35">
      <c r="A1259" s="46"/>
      <c r="B1259" s="46"/>
      <c r="C1259" s="46"/>
      <c r="D1259" s="46"/>
      <c r="E1259" s="46"/>
      <c r="F1259" s="46"/>
      <c r="G1259" s="46"/>
      <c r="H1259" s="46"/>
      <c r="I1259" s="46"/>
      <c r="J1259" s="46"/>
      <c r="K1259" s="46"/>
      <c r="L1259" s="46"/>
      <c r="M1259" s="46"/>
      <c r="N1259" s="46"/>
      <c r="O1259" s="46"/>
      <c r="P1259" s="46"/>
      <c r="Q1259" s="46"/>
    </row>
    <row r="1260" spans="1:17" x14ac:dyDescent="0.35">
      <c r="A1260" s="46"/>
      <c r="B1260" s="46"/>
      <c r="C1260" s="46"/>
      <c r="D1260" s="46"/>
      <c r="E1260" s="46"/>
      <c r="F1260" s="46"/>
      <c r="G1260" s="46"/>
      <c r="H1260" s="46"/>
      <c r="I1260" s="46"/>
      <c r="J1260" s="46"/>
      <c r="K1260" s="46"/>
      <c r="L1260" s="46"/>
      <c r="M1260" s="46"/>
      <c r="N1260" s="46"/>
      <c r="O1260" s="46"/>
      <c r="P1260" s="46"/>
      <c r="Q1260" s="46"/>
    </row>
    <row r="1261" spans="1:17" x14ac:dyDescent="0.35">
      <c r="A1261" s="46"/>
      <c r="B1261" s="46"/>
      <c r="C1261" s="46"/>
      <c r="D1261" s="46"/>
      <c r="E1261" s="46"/>
      <c r="F1261" s="46"/>
      <c r="G1261" s="46"/>
      <c r="H1261" s="46"/>
      <c r="I1261" s="46"/>
      <c r="J1261" s="46"/>
      <c r="K1261" s="46"/>
      <c r="L1261" s="46"/>
      <c r="M1261" s="46"/>
      <c r="N1261" s="46"/>
      <c r="O1261" s="46"/>
      <c r="P1261" s="46"/>
      <c r="Q1261" s="46"/>
    </row>
    <row r="1262" spans="1:17" x14ac:dyDescent="0.35">
      <c r="A1262" s="46"/>
      <c r="B1262" s="46"/>
      <c r="C1262" s="46"/>
      <c r="D1262" s="46"/>
      <c r="E1262" s="46"/>
      <c r="F1262" s="46"/>
      <c r="G1262" s="46"/>
      <c r="H1262" s="46"/>
      <c r="I1262" s="46"/>
      <c r="J1262" s="46"/>
      <c r="K1262" s="46"/>
      <c r="L1262" s="46"/>
      <c r="M1262" s="46"/>
      <c r="N1262" s="46"/>
      <c r="O1262" s="46"/>
      <c r="P1262" s="46"/>
      <c r="Q1262" s="46"/>
    </row>
    <row r="1263" spans="1:17" x14ac:dyDescent="0.35">
      <c r="A1263" s="46"/>
      <c r="B1263" s="46"/>
      <c r="C1263" s="46"/>
      <c r="D1263" s="46"/>
      <c r="E1263" s="46"/>
      <c r="F1263" s="46"/>
      <c r="G1263" s="46"/>
      <c r="H1263" s="46"/>
      <c r="I1263" s="46"/>
      <c r="J1263" s="46"/>
      <c r="K1263" s="46"/>
      <c r="L1263" s="46"/>
      <c r="M1263" s="46"/>
      <c r="N1263" s="46"/>
      <c r="O1263" s="46"/>
      <c r="P1263" s="46"/>
      <c r="Q1263" s="46"/>
    </row>
    <row r="1264" spans="1:17" x14ac:dyDescent="0.35">
      <c r="A1264" s="46"/>
      <c r="B1264" s="46"/>
      <c r="C1264" s="46"/>
      <c r="D1264" s="46"/>
      <c r="E1264" s="46"/>
      <c r="F1264" s="46"/>
      <c r="G1264" s="46"/>
      <c r="H1264" s="46"/>
      <c r="I1264" s="46"/>
      <c r="J1264" s="46"/>
      <c r="K1264" s="46"/>
      <c r="L1264" s="46"/>
      <c r="M1264" s="46"/>
      <c r="N1264" s="46"/>
      <c r="O1264" s="46"/>
      <c r="P1264" s="46"/>
      <c r="Q1264" s="46"/>
    </row>
    <row r="1265" spans="1:17" x14ac:dyDescent="0.35">
      <c r="A1265" s="46"/>
      <c r="B1265" s="46"/>
      <c r="C1265" s="46"/>
      <c r="D1265" s="46"/>
      <c r="E1265" s="46"/>
      <c r="F1265" s="46"/>
      <c r="G1265" s="46"/>
      <c r="H1265" s="46"/>
      <c r="I1265" s="46"/>
      <c r="J1265" s="46"/>
      <c r="K1265" s="46"/>
      <c r="L1265" s="46"/>
      <c r="M1265" s="46"/>
      <c r="N1265" s="46"/>
      <c r="O1265" s="46"/>
      <c r="P1265" s="46"/>
      <c r="Q1265" s="46"/>
    </row>
    <row r="1266" spans="1:17" x14ac:dyDescent="0.35">
      <c r="A1266" s="46"/>
      <c r="B1266" s="46"/>
      <c r="C1266" s="46"/>
      <c r="D1266" s="46"/>
      <c r="E1266" s="46"/>
      <c r="F1266" s="46"/>
      <c r="G1266" s="46"/>
      <c r="H1266" s="46"/>
      <c r="I1266" s="46"/>
      <c r="J1266" s="46"/>
      <c r="K1266" s="46"/>
      <c r="L1266" s="46"/>
      <c r="M1266" s="46"/>
      <c r="N1266" s="46"/>
      <c r="O1266" s="46"/>
      <c r="P1266" s="46"/>
      <c r="Q1266" s="46"/>
    </row>
    <row r="1267" spans="1:17" x14ac:dyDescent="0.35">
      <c r="A1267" s="46"/>
      <c r="B1267" s="46"/>
      <c r="C1267" s="46"/>
      <c r="D1267" s="46"/>
      <c r="E1267" s="46"/>
      <c r="F1267" s="46"/>
      <c r="G1267" s="46"/>
      <c r="H1267" s="46"/>
      <c r="I1267" s="46"/>
      <c r="J1267" s="46"/>
      <c r="K1267" s="46"/>
      <c r="L1267" s="46"/>
      <c r="M1267" s="46"/>
      <c r="N1267" s="46"/>
      <c r="O1267" s="46"/>
      <c r="P1267" s="46"/>
      <c r="Q1267" s="46"/>
    </row>
    <row r="1268" spans="1:17" x14ac:dyDescent="0.35">
      <c r="A1268" s="46"/>
      <c r="B1268" s="46"/>
      <c r="C1268" s="46"/>
      <c r="D1268" s="46"/>
      <c r="E1268" s="46"/>
      <c r="F1268" s="46"/>
      <c r="G1268" s="46"/>
      <c r="H1268" s="46"/>
      <c r="I1268" s="46"/>
      <c r="J1268" s="46"/>
      <c r="K1268" s="46"/>
      <c r="L1268" s="46"/>
      <c r="M1268" s="46"/>
      <c r="N1268" s="46"/>
      <c r="O1268" s="46"/>
      <c r="P1268" s="46"/>
      <c r="Q1268" s="46"/>
    </row>
    <row r="1269" spans="1:17" x14ac:dyDescent="0.35">
      <c r="A1269" s="46"/>
      <c r="B1269" s="46"/>
      <c r="C1269" s="46"/>
      <c r="D1269" s="46"/>
      <c r="E1269" s="46"/>
      <c r="F1269" s="46"/>
      <c r="G1269" s="46"/>
      <c r="H1269" s="46"/>
      <c r="I1269" s="46"/>
      <c r="J1269" s="46"/>
      <c r="K1269" s="46"/>
      <c r="L1269" s="46"/>
      <c r="M1269" s="46"/>
      <c r="N1269" s="46"/>
      <c r="O1269" s="46"/>
      <c r="P1269" s="46"/>
      <c r="Q1269" s="46"/>
    </row>
    <row r="1270" spans="1:17" x14ac:dyDescent="0.35">
      <c r="A1270" s="46"/>
      <c r="B1270" s="46"/>
      <c r="C1270" s="46"/>
      <c r="D1270" s="46"/>
      <c r="E1270" s="46"/>
      <c r="F1270" s="46"/>
      <c r="G1270" s="46"/>
      <c r="H1270" s="46"/>
      <c r="I1270" s="46"/>
      <c r="J1270" s="46"/>
      <c r="K1270" s="46"/>
      <c r="L1270" s="46"/>
      <c r="M1270" s="46"/>
      <c r="N1270" s="46"/>
      <c r="O1270" s="46"/>
      <c r="P1270" s="46"/>
      <c r="Q1270" s="46"/>
    </row>
    <row r="1271" spans="1:17" x14ac:dyDescent="0.35">
      <c r="A1271" s="46"/>
      <c r="B1271" s="46"/>
      <c r="C1271" s="46"/>
      <c r="D1271" s="46"/>
      <c r="E1271" s="46"/>
      <c r="F1271" s="46"/>
      <c r="G1271" s="46"/>
      <c r="H1271" s="46"/>
      <c r="I1271" s="46"/>
      <c r="J1271" s="46"/>
      <c r="K1271" s="46"/>
      <c r="L1271" s="46"/>
      <c r="M1271" s="46"/>
      <c r="N1271" s="46"/>
      <c r="O1271" s="46"/>
      <c r="P1271" s="46"/>
      <c r="Q1271" s="46"/>
    </row>
    <row r="1272" spans="1:17" x14ac:dyDescent="0.35">
      <c r="A1272" s="46"/>
      <c r="B1272" s="46"/>
      <c r="C1272" s="46"/>
      <c r="D1272" s="46"/>
      <c r="E1272" s="46"/>
      <c r="F1272" s="46"/>
      <c r="G1272" s="46"/>
      <c r="H1272" s="46"/>
      <c r="I1272" s="46"/>
      <c r="J1272" s="46"/>
      <c r="K1272" s="46"/>
      <c r="L1272" s="46"/>
      <c r="M1272" s="46"/>
      <c r="N1272" s="46"/>
      <c r="O1272" s="46"/>
      <c r="P1272" s="46"/>
      <c r="Q1272" s="46"/>
    </row>
    <row r="1273" spans="1:17" x14ac:dyDescent="0.35">
      <c r="A1273" s="46"/>
      <c r="B1273" s="46"/>
      <c r="C1273" s="46"/>
      <c r="D1273" s="46"/>
      <c r="E1273" s="46"/>
      <c r="F1273" s="46"/>
      <c r="G1273" s="46"/>
      <c r="H1273" s="46"/>
      <c r="I1273" s="46"/>
      <c r="J1273" s="46"/>
      <c r="K1273" s="46"/>
      <c r="L1273" s="46"/>
      <c r="M1273" s="46"/>
      <c r="N1273" s="46"/>
      <c r="O1273" s="46"/>
      <c r="P1273" s="46"/>
      <c r="Q1273" s="46"/>
    </row>
    <row r="1274" spans="1:17" x14ac:dyDescent="0.35">
      <c r="A1274" s="46"/>
      <c r="B1274" s="46"/>
      <c r="C1274" s="46"/>
      <c r="D1274" s="46"/>
      <c r="E1274" s="46"/>
      <c r="F1274" s="46"/>
      <c r="G1274" s="46"/>
      <c r="H1274" s="46"/>
      <c r="I1274" s="46"/>
      <c r="J1274" s="46"/>
      <c r="K1274" s="46"/>
      <c r="L1274" s="46"/>
      <c r="M1274" s="46"/>
      <c r="N1274" s="46"/>
      <c r="O1274" s="46"/>
      <c r="P1274" s="46"/>
      <c r="Q1274" s="46"/>
    </row>
    <row r="1275" spans="1:17" x14ac:dyDescent="0.35">
      <c r="A1275" s="46"/>
      <c r="B1275" s="46"/>
      <c r="C1275" s="46"/>
      <c r="D1275" s="46"/>
      <c r="E1275" s="46"/>
      <c r="F1275" s="46"/>
      <c r="G1275" s="46"/>
      <c r="H1275" s="46"/>
      <c r="I1275" s="46"/>
      <c r="J1275" s="46"/>
      <c r="K1275" s="46"/>
      <c r="L1275" s="46"/>
      <c r="M1275" s="46"/>
      <c r="N1275" s="46"/>
      <c r="O1275" s="46"/>
      <c r="P1275" s="46"/>
      <c r="Q1275" s="46"/>
    </row>
    <row r="1276" spans="1:17" x14ac:dyDescent="0.35">
      <c r="A1276" s="46"/>
      <c r="B1276" s="46"/>
      <c r="C1276" s="46"/>
      <c r="D1276" s="46"/>
      <c r="E1276" s="46"/>
      <c r="F1276" s="46"/>
      <c r="G1276" s="46"/>
      <c r="H1276" s="46"/>
      <c r="I1276" s="46"/>
      <c r="J1276" s="46"/>
      <c r="K1276" s="46"/>
      <c r="L1276" s="46"/>
      <c r="M1276" s="46"/>
      <c r="N1276" s="46"/>
      <c r="O1276" s="46"/>
      <c r="P1276" s="46"/>
      <c r="Q1276" s="46"/>
    </row>
    <row r="1277" spans="1:17" x14ac:dyDescent="0.35">
      <c r="A1277" s="46"/>
      <c r="B1277" s="46"/>
      <c r="C1277" s="46"/>
      <c r="D1277" s="46"/>
      <c r="E1277" s="46"/>
      <c r="F1277" s="46"/>
      <c r="G1277" s="46"/>
      <c r="H1277" s="46"/>
      <c r="I1277" s="46"/>
      <c r="J1277" s="46"/>
      <c r="K1277" s="46"/>
      <c r="L1277" s="46"/>
      <c r="M1277" s="46"/>
      <c r="N1277" s="46"/>
      <c r="O1277" s="46"/>
      <c r="P1277" s="46"/>
      <c r="Q1277" s="46"/>
    </row>
    <row r="1278" spans="1:17" x14ac:dyDescent="0.35">
      <c r="A1278" s="46"/>
      <c r="B1278" s="46"/>
      <c r="C1278" s="46"/>
      <c r="D1278" s="46"/>
      <c r="E1278" s="46"/>
      <c r="F1278" s="46"/>
      <c r="G1278" s="46"/>
      <c r="H1278" s="46"/>
      <c r="I1278" s="46"/>
      <c r="J1278" s="46"/>
      <c r="K1278" s="46"/>
      <c r="L1278" s="46"/>
      <c r="M1278" s="46"/>
      <c r="N1278" s="46"/>
      <c r="O1278" s="46"/>
      <c r="P1278" s="46"/>
      <c r="Q1278" s="46"/>
    </row>
    <row r="1279" spans="1:17" x14ac:dyDescent="0.35">
      <c r="A1279" s="46"/>
      <c r="B1279" s="46"/>
      <c r="C1279" s="46"/>
      <c r="D1279" s="46"/>
      <c r="E1279" s="46"/>
      <c r="F1279" s="46"/>
      <c r="G1279" s="46"/>
      <c r="H1279" s="46"/>
      <c r="I1279" s="46"/>
      <c r="J1279" s="46"/>
      <c r="K1279" s="46"/>
      <c r="L1279" s="46"/>
      <c r="M1279" s="46"/>
      <c r="N1279" s="46"/>
      <c r="O1279" s="46"/>
      <c r="P1279" s="46"/>
      <c r="Q1279" s="46"/>
    </row>
    <row r="1280" spans="1:17" x14ac:dyDescent="0.35">
      <c r="A1280" s="46"/>
      <c r="B1280" s="46"/>
      <c r="C1280" s="46"/>
      <c r="D1280" s="46"/>
      <c r="E1280" s="46"/>
      <c r="F1280" s="46"/>
      <c r="G1280" s="46"/>
      <c r="H1280" s="46"/>
      <c r="I1280" s="46"/>
      <c r="J1280" s="46"/>
      <c r="K1280" s="46"/>
      <c r="L1280" s="46"/>
      <c r="M1280" s="46"/>
      <c r="N1280" s="46"/>
      <c r="O1280" s="46"/>
      <c r="P1280" s="46"/>
      <c r="Q1280" s="46"/>
    </row>
    <row r="1281" spans="1:17" x14ac:dyDescent="0.35">
      <c r="A1281" s="46"/>
      <c r="B1281" s="46"/>
      <c r="C1281" s="46"/>
      <c r="D1281" s="46"/>
      <c r="E1281" s="46"/>
      <c r="F1281" s="46"/>
      <c r="G1281" s="46"/>
      <c r="H1281" s="46"/>
      <c r="I1281" s="46"/>
      <c r="J1281" s="46"/>
      <c r="K1281" s="46"/>
      <c r="L1281" s="46"/>
      <c r="M1281" s="46"/>
      <c r="N1281" s="46"/>
      <c r="O1281" s="46"/>
      <c r="P1281" s="46"/>
      <c r="Q1281" s="46"/>
    </row>
    <row r="1282" spans="1:17" x14ac:dyDescent="0.35">
      <c r="A1282" s="46"/>
      <c r="B1282" s="46"/>
      <c r="C1282" s="46"/>
      <c r="D1282" s="46"/>
      <c r="E1282" s="46"/>
      <c r="F1282" s="46"/>
      <c r="G1282" s="46"/>
      <c r="H1282" s="46"/>
      <c r="I1282" s="46"/>
      <c r="J1282" s="46"/>
      <c r="K1282" s="46"/>
      <c r="L1282" s="46"/>
      <c r="M1282" s="46"/>
      <c r="N1282" s="46"/>
      <c r="O1282" s="46"/>
      <c r="P1282" s="46"/>
      <c r="Q1282" s="46"/>
    </row>
    <row r="1283" spans="1:17" x14ac:dyDescent="0.35">
      <c r="A1283" s="46"/>
      <c r="B1283" s="46"/>
      <c r="C1283" s="46"/>
      <c r="D1283" s="46"/>
      <c r="E1283" s="46"/>
      <c r="F1283" s="46"/>
      <c r="G1283" s="46"/>
      <c r="H1283" s="46"/>
      <c r="I1283" s="46"/>
      <c r="J1283" s="46"/>
      <c r="K1283" s="46"/>
      <c r="L1283" s="46"/>
      <c r="M1283" s="46"/>
      <c r="N1283" s="46"/>
      <c r="O1283" s="46"/>
      <c r="P1283" s="46"/>
      <c r="Q1283" s="46"/>
    </row>
    <row r="1284" spans="1:17" x14ac:dyDescent="0.35">
      <c r="A1284" s="46"/>
      <c r="B1284" s="46"/>
      <c r="C1284" s="46"/>
      <c r="D1284" s="46"/>
      <c r="E1284" s="46"/>
      <c r="F1284" s="46"/>
      <c r="G1284" s="46"/>
      <c r="H1284" s="46"/>
      <c r="I1284" s="46"/>
      <c r="J1284" s="46"/>
      <c r="K1284" s="46"/>
      <c r="L1284" s="46"/>
      <c r="M1284" s="46"/>
      <c r="N1284" s="46"/>
      <c r="O1284" s="46"/>
      <c r="P1284" s="46"/>
      <c r="Q1284" s="46"/>
    </row>
    <row r="1285" spans="1:17" x14ac:dyDescent="0.35">
      <c r="A1285" s="46"/>
      <c r="B1285" s="46"/>
      <c r="C1285" s="46"/>
      <c r="D1285" s="46"/>
      <c r="E1285" s="46"/>
      <c r="F1285" s="46"/>
      <c r="G1285" s="46"/>
      <c r="H1285" s="46"/>
      <c r="I1285" s="46"/>
      <c r="J1285" s="46"/>
      <c r="K1285" s="46"/>
      <c r="L1285" s="46"/>
      <c r="M1285" s="46"/>
      <c r="N1285" s="46"/>
      <c r="O1285" s="46"/>
      <c r="P1285" s="46"/>
      <c r="Q1285" s="46"/>
    </row>
    <row r="1286" spans="1:17" x14ac:dyDescent="0.35">
      <c r="A1286" s="46"/>
      <c r="B1286" s="46"/>
      <c r="C1286" s="46"/>
      <c r="D1286" s="46"/>
      <c r="E1286" s="46"/>
      <c r="F1286" s="46"/>
      <c r="G1286" s="46"/>
      <c r="H1286" s="46"/>
      <c r="I1286" s="46"/>
      <c r="J1286" s="46"/>
      <c r="K1286" s="46"/>
      <c r="L1286" s="46"/>
      <c r="M1286" s="46"/>
      <c r="N1286" s="46"/>
      <c r="O1286" s="46"/>
      <c r="P1286" s="46"/>
      <c r="Q1286" s="46"/>
    </row>
    <row r="1287" spans="1:17" x14ac:dyDescent="0.35">
      <c r="A1287" s="46"/>
      <c r="B1287" s="46"/>
      <c r="C1287" s="46"/>
      <c r="D1287" s="46"/>
      <c r="E1287" s="46"/>
      <c r="F1287" s="46"/>
      <c r="G1287" s="46"/>
      <c r="H1287" s="46"/>
      <c r="I1287" s="46"/>
      <c r="J1287" s="46"/>
      <c r="K1287" s="46"/>
      <c r="L1287" s="46"/>
      <c r="M1287" s="46"/>
      <c r="N1287" s="46"/>
      <c r="O1287" s="46"/>
      <c r="P1287" s="46"/>
      <c r="Q1287" s="46"/>
    </row>
    <row r="1288" spans="1:17" x14ac:dyDescent="0.35">
      <c r="A1288" s="46"/>
      <c r="B1288" s="46"/>
      <c r="C1288" s="46"/>
      <c r="D1288" s="46"/>
      <c r="E1288" s="46"/>
      <c r="F1288" s="46"/>
      <c r="G1288" s="46"/>
      <c r="H1288" s="46"/>
      <c r="I1288" s="46"/>
      <c r="J1288" s="46"/>
      <c r="K1288" s="46"/>
      <c r="L1288" s="46"/>
      <c r="M1288" s="46"/>
      <c r="N1288" s="46"/>
      <c r="O1288" s="46"/>
      <c r="P1288" s="46"/>
      <c r="Q1288" s="46"/>
    </row>
    <row r="1289" spans="1:17" x14ac:dyDescent="0.35">
      <c r="A1289" s="46"/>
      <c r="B1289" s="46"/>
      <c r="C1289" s="46"/>
      <c r="D1289" s="46"/>
      <c r="E1289" s="46"/>
      <c r="F1289" s="46"/>
      <c r="G1289" s="46"/>
      <c r="H1289" s="46"/>
      <c r="I1289" s="46"/>
      <c r="J1289" s="46"/>
      <c r="K1289" s="46"/>
      <c r="L1289" s="46"/>
      <c r="M1289" s="46"/>
      <c r="N1289" s="46"/>
      <c r="O1289" s="46"/>
      <c r="P1289" s="46"/>
      <c r="Q1289" s="46"/>
    </row>
    <row r="1290" spans="1:17" x14ac:dyDescent="0.35">
      <c r="A1290" s="46"/>
      <c r="B1290" s="46"/>
      <c r="C1290" s="46"/>
      <c r="D1290" s="46"/>
      <c r="E1290" s="46"/>
      <c r="F1290" s="46"/>
      <c r="G1290" s="46"/>
      <c r="H1290" s="46"/>
      <c r="I1290" s="46"/>
      <c r="J1290" s="46"/>
      <c r="K1290" s="46"/>
      <c r="L1290" s="46"/>
      <c r="M1290" s="46"/>
      <c r="N1290" s="46"/>
      <c r="O1290" s="46"/>
      <c r="P1290" s="46"/>
      <c r="Q1290" s="46"/>
    </row>
    <row r="1291" spans="1:17" x14ac:dyDescent="0.35">
      <c r="A1291" s="46"/>
      <c r="B1291" s="46"/>
      <c r="C1291" s="46"/>
      <c r="D1291" s="46"/>
      <c r="E1291" s="46"/>
      <c r="F1291" s="46"/>
      <c r="G1291" s="46"/>
      <c r="H1291" s="46"/>
      <c r="I1291" s="46"/>
      <c r="J1291" s="46"/>
      <c r="K1291" s="46"/>
      <c r="L1291" s="46"/>
      <c r="M1291" s="46"/>
      <c r="N1291" s="46"/>
      <c r="O1291" s="46"/>
      <c r="P1291" s="46"/>
      <c r="Q1291" s="46"/>
    </row>
    <row r="1292" spans="1:17" x14ac:dyDescent="0.35">
      <c r="A1292" s="46"/>
      <c r="B1292" s="46"/>
      <c r="C1292" s="46"/>
      <c r="D1292" s="46"/>
      <c r="E1292" s="46"/>
      <c r="F1292" s="46"/>
      <c r="G1292" s="46"/>
      <c r="H1292" s="46"/>
      <c r="I1292" s="46"/>
      <c r="J1292" s="46"/>
      <c r="K1292" s="46"/>
      <c r="L1292" s="46"/>
      <c r="M1292" s="46"/>
      <c r="N1292" s="46"/>
      <c r="O1292" s="46"/>
      <c r="P1292" s="46"/>
      <c r="Q1292" s="46"/>
    </row>
    <row r="1293" spans="1:17" x14ac:dyDescent="0.35">
      <c r="A1293" s="46"/>
      <c r="B1293" s="46"/>
      <c r="C1293" s="46"/>
      <c r="D1293" s="46"/>
      <c r="E1293" s="46"/>
      <c r="F1293" s="46"/>
      <c r="G1293" s="46"/>
      <c r="H1293" s="46"/>
      <c r="I1293" s="46"/>
      <c r="J1293" s="46"/>
      <c r="K1293" s="46"/>
      <c r="L1293" s="46"/>
      <c r="M1293" s="46"/>
      <c r="N1293" s="46"/>
      <c r="O1293" s="46"/>
      <c r="P1293" s="46"/>
      <c r="Q1293" s="46"/>
    </row>
    <row r="1294" spans="1:17" x14ac:dyDescent="0.35">
      <c r="A1294" s="46"/>
      <c r="B1294" s="46"/>
      <c r="C1294" s="46"/>
      <c r="D1294" s="46"/>
      <c r="E1294" s="46"/>
      <c r="F1294" s="46"/>
      <c r="G1294" s="46"/>
      <c r="H1294" s="46"/>
      <c r="I1294" s="46"/>
      <c r="J1294" s="46"/>
      <c r="K1294" s="46"/>
      <c r="L1294" s="46"/>
      <c r="M1294" s="46"/>
      <c r="N1294" s="46"/>
      <c r="O1294" s="46"/>
      <c r="P1294" s="46"/>
      <c r="Q1294" s="46"/>
    </row>
    <row r="1295" spans="1:17" x14ac:dyDescent="0.35">
      <c r="A1295" s="46"/>
      <c r="B1295" s="46"/>
      <c r="C1295" s="46"/>
      <c r="D1295" s="46"/>
      <c r="E1295" s="46"/>
      <c r="F1295" s="46"/>
      <c r="G1295" s="46"/>
      <c r="H1295" s="46"/>
      <c r="I1295" s="46"/>
      <c r="J1295" s="46"/>
      <c r="K1295" s="46"/>
      <c r="L1295" s="46"/>
      <c r="M1295" s="46"/>
      <c r="N1295" s="46"/>
      <c r="O1295" s="46"/>
      <c r="P1295" s="46"/>
      <c r="Q1295" s="46"/>
    </row>
    <row r="1296" spans="1:17" x14ac:dyDescent="0.35">
      <c r="A1296" s="46"/>
      <c r="B1296" s="46"/>
      <c r="C1296" s="46"/>
      <c r="D1296" s="46"/>
      <c r="E1296" s="46"/>
      <c r="F1296" s="46"/>
      <c r="G1296" s="46"/>
      <c r="H1296" s="46"/>
      <c r="I1296" s="46"/>
      <c r="J1296" s="46"/>
      <c r="K1296" s="46"/>
      <c r="L1296" s="46"/>
      <c r="M1296" s="46"/>
      <c r="N1296" s="46"/>
      <c r="O1296" s="46"/>
      <c r="P1296" s="46"/>
      <c r="Q1296" s="46"/>
    </row>
    <row r="1297" spans="1:17" x14ac:dyDescent="0.35">
      <c r="A1297" s="46"/>
      <c r="B1297" s="46"/>
      <c r="C1297" s="46"/>
      <c r="D1297" s="46"/>
      <c r="E1297" s="46"/>
      <c r="F1297" s="46"/>
      <c r="G1297" s="46"/>
      <c r="H1297" s="46"/>
      <c r="I1297" s="46"/>
      <c r="J1297" s="46"/>
      <c r="K1297" s="46"/>
      <c r="L1297" s="46"/>
      <c r="M1297" s="46"/>
      <c r="N1297" s="46"/>
      <c r="O1297" s="46"/>
      <c r="P1297" s="46"/>
      <c r="Q1297" s="46"/>
    </row>
    <row r="1298" spans="1:17" x14ac:dyDescent="0.35">
      <c r="A1298" s="46"/>
      <c r="B1298" s="46"/>
      <c r="C1298" s="46"/>
      <c r="D1298" s="46"/>
      <c r="E1298" s="46"/>
      <c r="F1298" s="46"/>
      <c r="G1298" s="46"/>
      <c r="H1298" s="46"/>
      <c r="I1298" s="46"/>
      <c r="J1298" s="46"/>
      <c r="K1298" s="46"/>
      <c r="L1298" s="46"/>
      <c r="M1298" s="46"/>
      <c r="N1298" s="46"/>
      <c r="O1298" s="46"/>
      <c r="P1298" s="46"/>
      <c r="Q1298" s="46"/>
    </row>
    <row r="1299" spans="1:17" x14ac:dyDescent="0.35">
      <c r="A1299" s="46"/>
      <c r="B1299" s="46"/>
      <c r="C1299" s="46"/>
      <c r="D1299" s="46"/>
      <c r="E1299" s="46"/>
      <c r="F1299" s="46"/>
      <c r="G1299" s="46"/>
      <c r="H1299" s="46"/>
      <c r="I1299" s="46"/>
      <c r="J1299" s="46"/>
      <c r="K1299" s="46"/>
      <c r="L1299" s="46"/>
      <c r="M1299" s="46"/>
      <c r="N1299" s="46"/>
      <c r="O1299" s="46"/>
      <c r="P1299" s="46"/>
      <c r="Q1299" s="46"/>
    </row>
    <row r="1300" spans="1:17" x14ac:dyDescent="0.35">
      <c r="A1300" s="46"/>
      <c r="B1300" s="46"/>
      <c r="C1300" s="46"/>
      <c r="D1300" s="46"/>
      <c r="E1300" s="46"/>
      <c r="F1300" s="46"/>
      <c r="G1300" s="46"/>
      <c r="H1300" s="46"/>
      <c r="I1300" s="46"/>
      <c r="J1300" s="46"/>
      <c r="K1300" s="46"/>
      <c r="L1300" s="46"/>
      <c r="M1300" s="46"/>
      <c r="N1300" s="46"/>
      <c r="O1300" s="46"/>
      <c r="P1300" s="46"/>
      <c r="Q1300" s="46"/>
    </row>
    <row r="1301" spans="1:17" x14ac:dyDescent="0.35">
      <c r="A1301" s="46"/>
      <c r="B1301" s="46"/>
      <c r="C1301" s="46"/>
      <c r="D1301" s="46"/>
      <c r="E1301" s="46"/>
      <c r="F1301" s="46"/>
      <c r="G1301" s="46"/>
      <c r="H1301" s="46"/>
      <c r="I1301" s="46"/>
      <c r="J1301" s="46"/>
      <c r="K1301" s="46"/>
      <c r="L1301" s="46"/>
      <c r="M1301" s="46"/>
      <c r="N1301" s="46"/>
      <c r="O1301" s="46"/>
      <c r="P1301" s="46"/>
      <c r="Q1301" s="46"/>
    </row>
    <row r="1302" spans="1:17" x14ac:dyDescent="0.35">
      <c r="A1302" s="46"/>
      <c r="B1302" s="46"/>
      <c r="C1302" s="46"/>
      <c r="D1302" s="46"/>
      <c r="E1302" s="46"/>
      <c r="F1302" s="46"/>
      <c r="G1302" s="46"/>
      <c r="H1302" s="46"/>
      <c r="I1302" s="46"/>
      <c r="J1302" s="46"/>
      <c r="K1302" s="46"/>
      <c r="L1302" s="46"/>
      <c r="M1302" s="46"/>
      <c r="N1302" s="46"/>
      <c r="O1302" s="46"/>
      <c r="P1302" s="46"/>
      <c r="Q1302" s="46"/>
    </row>
    <row r="1303" spans="1:17" x14ac:dyDescent="0.35">
      <c r="A1303" s="46"/>
      <c r="B1303" s="46"/>
      <c r="C1303" s="46"/>
      <c r="D1303" s="46"/>
      <c r="E1303" s="46"/>
      <c r="F1303" s="46"/>
      <c r="G1303" s="46"/>
      <c r="H1303" s="46"/>
      <c r="I1303" s="46"/>
      <c r="J1303" s="46"/>
      <c r="K1303" s="46"/>
      <c r="L1303" s="46"/>
      <c r="M1303" s="46"/>
      <c r="N1303" s="46"/>
      <c r="O1303" s="46"/>
      <c r="P1303" s="46"/>
      <c r="Q1303" s="46"/>
    </row>
    <row r="1304" spans="1:17" x14ac:dyDescent="0.35">
      <c r="A1304" s="46"/>
      <c r="B1304" s="46"/>
      <c r="C1304" s="46"/>
      <c r="D1304" s="46"/>
      <c r="E1304" s="46"/>
      <c r="F1304" s="46"/>
      <c r="G1304" s="46"/>
      <c r="H1304" s="46"/>
      <c r="I1304" s="46"/>
      <c r="J1304" s="46"/>
      <c r="K1304" s="46"/>
      <c r="L1304" s="46"/>
      <c r="M1304" s="46"/>
      <c r="N1304" s="46"/>
      <c r="O1304" s="46"/>
      <c r="P1304" s="46"/>
      <c r="Q1304" s="46"/>
    </row>
    <row r="1305" spans="1:17" x14ac:dyDescent="0.35">
      <c r="A1305" s="46"/>
      <c r="B1305" s="46"/>
      <c r="C1305" s="46"/>
      <c r="D1305" s="46"/>
      <c r="E1305" s="46"/>
      <c r="F1305" s="46"/>
      <c r="G1305" s="46"/>
      <c r="H1305" s="46"/>
      <c r="I1305" s="46"/>
      <c r="J1305" s="46"/>
      <c r="K1305" s="46"/>
      <c r="L1305" s="46"/>
      <c r="M1305" s="46"/>
      <c r="N1305" s="46"/>
      <c r="O1305" s="46"/>
      <c r="P1305" s="46"/>
      <c r="Q1305" s="46"/>
    </row>
    <row r="1306" spans="1:17" x14ac:dyDescent="0.35">
      <c r="A1306" s="46"/>
      <c r="B1306" s="46"/>
      <c r="C1306" s="46"/>
      <c r="D1306" s="46"/>
      <c r="E1306" s="46"/>
      <c r="F1306" s="46"/>
      <c r="G1306" s="46"/>
      <c r="H1306" s="46"/>
      <c r="I1306" s="46"/>
      <c r="J1306" s="46"/>
      <c r="K1306" s="46"/>
      <c r="L1306" s="46"/>
      <c r="M1306" s="46"/>
      <c r="N1306" s="46"/>
      <c r="O1306" s="46"/>
      <c r="P1306" s="46"/>
      <c r="Q1306" s="46"/>
    </row>
    <row r="1307" spans="1:17" x14ac:dyDescent="0.35">
      <c r="A1307" s="46"/>
      <c r="B1307" s="46"/>
      <c r="C1307" s="46"/>
      <c r="D1307" s="46"/>
      <c r="E1307" s="46"/>
      <c r="F1307" s="46"/>
      <c r="G1307" s="46"/>
      <c r="H1307" s="46"/>
      <c r="I1307" s="46"/>
      <c r="J1307" s="46"/>
      <c r="K1307" s="46"/>
      <c r="L1307" s="46"/>
      <c r="M1307" s="46"/>
      <c r="N1307" s="46"/>
      <c r="O1307" s="46"/>
      <c r="P1307" s="46"/>
      <c r="Q1307" s="46"/>
    </row>
    <row r="1308" spans="1:17" x14ac:dyDescent="0.35">
      <c r="A1308" s="46"/>
      <c r="B1308" s="46"/>
      <c r="C1308" s="46"/>
      <c r="D1308" s="46"/>
      <c r="E1308" s="46"/>
      <c r="F1308" s="46"/>
      <c r="G1308" s="46"/>
      <c r="H1308" s="46"/>
      <c r="I1308" s="46"/>
      <c r="J1308" s="46"/>
      <c r="K1308" s="46"/>
      <c r="L1308" s="46"/>
      <c r="M1308" s="46"/>
      <c r="N1308" s="46"/>
      <c r="O1308" s="46"/>
      <c r="P1308" s="46"/>
      <c r="Q1308" s="46"/>
    </row>
    <row r="1309" spans="1:17" x14ac:dyDescent="0.35">
      <c r="A1309" s="46"/>
      <c r="B1309" s="46"/>
      <c r="C1309" s="46"/>
      <c r="D1309" s="46"/>
      <c r="E1309" s="46"/>
      <c r="F1309" s="46"/>
      <c r="G1309" s="46"/>
      <c r="H1309" s="46"/>
      <c r="I1309" s="46"/>
      <c r="J1309" s="46"/>
      <c r="K1309" s="46"/>
      <c r="L1309" s="46"/>
      <c r="M1309" s="46"/>
      <c r="N1309" s="46"/>
      <c r="O1309" s="46"/>
      <c r="P1309" s="46"/>
      <c r="Q1309" s="46"/>
    </row>
    <row r="1310" spans="1:17" x14ac:dyDescent="0.35">
      <c r="A1310" s="46"/>
      <c r="B1310" s="46"/>
      <c r="C1310" s="46"/>
      <c r="D1310" s="46"/>
      <c r="E1310" s="46"/>
      <c r="F1310" s="46"/>
      <c r="G1310" s="46"/>
      <c r="H1310" s="46"/>
      <c r="I1310" s="46"/>
      <c r="J1310" s="46"/>
      <c r="K1310" s="46"/>
      <c r="L1310" s="46"/>
      <c r="M1310" s="46"/>
      <c r="N1310" s="46"/>
      <c r="O1310" s="46"/>
      <c r="P1310" s="46"/>
      <c r="Q1310" s="46"/>
    </row>
    <row r="1311" spans="1:17" x14ac:dyDescent="0.35">
      <c r="A1311" s="46"/>
      <c r="B1311" s="46"/>
      <c r="C1311" s="46"/>
      <c r="D1311" s="46"/>
      <c r="E1311" s="46"/>
      <c r="F1311" s="46"/>
      <c r="G1311" s="46"/>
      <c r="H1311" s="46"/>
      <c r="I1311" s="46"/>
      <c r="J1311" s="46"/>
      <c r="K1311" s="46"/>
      <c r="L1311" s="46"/>
      <c r="M1311" s="46"/>
      <c r="N1311" s="46"/>
      <c r="O1311" s="46"/>
      <c r="P1311" s="46"/>
      <c r="Q1311" s="46"/>
    </row>
    <row r="1312" spans="1:17" x14ac:dyDescent="0.35">
      <c r="A1312" s="46"/>
      <c r="B1312" s="46"/>
      <c r="C1312" s="46"/>
      <c r="D1312" s="46"/>
      <c r="E1312" s="46"/>
      <c r="F1312" s="46"/>
      <c r="G1312" s="46"/>
      <c r="H1312" s="46"/>
      <c r="I1312" s="46"/>
      <c r="J1312" s="46"/>
      <c r="K1312" s="46"/>
      <c r="L1312" s="46"/>
      <c r="M1312" s="46"/>
      <c r="N1312" s="46"/>
      <c r="O1312" s="46"/>
      <c r="P1312" s="46"/>
      <c r="Q1312" s="46"/>
    </row>
    <row r="1313" spans="1:17" x14ac:dyDescent="0.35">
      <c r="A1313" s="46"/>
      <c r="B1313" s="46"/>
      <c r="C1313" s="46"/>
      <c r="D1313" s="46"/>
      <c r="E1313" s="46"/>
      <c r="F1313" s="46"/>
      <c r="G1313" s="46"/>
      <c r="H1313" s="46"/>
      <c r="I1313" s="46"/>
      <c r="J1313" s="46"/>
      <c r="K1313" s="46"/>
      <c r="L1313" s="46"/>
      <c r="M1313" s="46"/>
      <c r="N1313" s="46"/>
      <c r="O1313" s="46"/>
      <c r="P1313" s="46"/>
      <c r="Q1313" s="46"/>
    </row>
    <row r="1314" spans="1:17" x14ac:dyDescent="0.35">
      <c r="A1314" s="46"/>
      <c r="B1314" s="46"/>
      <c r="C1314" s="46"/>
      <c r="D1314" s="46"/>
      <c r="E1314" s="46"/>
      <c r="F1314" s="46"/>
      <c r="G1314" s="46"/>
      <c r="H1314" s="46"/>
      <c r="I1314" s="46"/>
      <c r="J1314" s="46"/>
      <c r="K1314" s="46"/>
      <c r="L1314" s="46"/>
      <c r="M1314" s="46"/>
      <c r="N1314" s="46"/>
      <c r="O1314" s="46"/>
      <c r="P1314" s="46"/>
      <c r="Q1314" s="46"/>
    </row>
    <row r="1315" spans="1:17" x14ac:dyDescent="0.35">
      <c r="A1315" s="46"/>
      <c r="B1315" s="46"/>
      <c r="C1315" s="46"/>
      <c r="D1315" s="46"/>
      <c r="E1315" s="46"/>
      <c r="F1315" s="46"/>
      <c r="G1315" s="46"/>
      <c r="H1315" s="46"/>
      <c r="I1315" s="46"/>
      <c r="J1315" s="46"/>
      <c r="K1315" s="46"/>
      <c r="L1315" s="46"/>
      <c r="M1315" s="46"/>
      <c r="N1315" s="46"/>
      <c r="O1315" s="46"/>
      <c r="P1315" s="46"/>
      <c r="Q1315" s="46"/>
    </row>
    <row r="1316" spans="1:17" x14ac:dyDescent="0.35">
      <c r="A1316" s="46"/>
      <c r="B1316" s="46"/>
      <c r="C1316" s="46"/>
      <c r="D1316" s="46"/>
      <c r="E1316" s="46"/>
      <c r="F1316" s="46"/>
      <c r="G1316" s="46"/>
      <c r="H1316" s="46"/>
      <c r="I1316" s="46"/>
      <c r="J1316" s="46"/>
      <c r="K1316" s="46"/>
      <c r="L1316" s="46"/>
      <c r="M1316" s="46"/>
      <c r="N1316" s="46"/>
      <c r="O1316" s="46"/>
      <c r="P1316" s="46"/>
      <c r="Q1316" s="46"/>
    </row>
    <row r="1317" spans="1:17" x14ac:dyDescent="0.35">
      <c r="A1317" s="46"/>
      <c r="B1317" s="46"/>
      <c r="C1317" s="46"/>
      <c r="D1317" s="46"/>
      <c r="E1317" s="46"/>
      <c r="F1317" s="46"/>
      <c r="G1317" s="46"/>
      <c r="H1317" s="46"/>
      <c r="I1317" s="46"/>
      <c r="J1317" s="46"/>
      <c r="K1317" s="46"/>
      <c r="L1317" s="46"/>
      <c r="M1317" s="46"/>
      <c r="N1317" s="46"/>
      <c r="O1317" s="46"/>
      <c r="P1317" s="46"/>
      <c r="Q1317" s="46"/>
    </row>
    <row r="1318" spans="1:17" x14ac:dyDescent="0.35">
      <c r="A1318" s="46"/>
      <c r="B1318" s="46"/>
      <c r="C1318" s="46"/>
      <c r="D1318" s="46"/>
      <c r="E1318" s="46"/>
      <c r="F1318" s="46"/>
      <c r="G1318" s="46"/>
      <c r="H1318" s="46"/>
      <c r="I1318" s="46"/>
      <c r="J1318" s="46"/>
      <c r="K1318" s="46"/>
      <c r="L1318" s="46"/>
      <c r="M1318" s="46"/>
      <c r="N1318" s="46"/>
      <c r="O1318" s="46"/>
      <c r="P1318" s="46"/>
      <c r="Q1318" s="46"/>
    </row>
    <row r="1319" spans="1:17" x14ac:dyDescent="0.35">
      <c r="A1319" s="46"/>
      <c r="B1319" s="46"/>
      <c r="C1319" s="46"/>
      <c r="D1319" s="46"/>
      <c r="E1319" s="46"/>
      <c r="F1319" s="46"/>
      <c r="G1319" s="46"/>
      <c r="H1319" s="46"/>
      <c r="I1319" s="46"/>
      <c r="J1319" s="46"/>
      <c r="K1319" s="46"/>
      <c r="L1319" s="46"/>
      <c r="M1319" s="46"/>
      <c r="N1319" s="46"/>
      <c r="O1319" s="46"/>
      <c r="P1319" s="46"/>
      <c r="Q1319" s="46"/>
    </row>
    <row r="1320" spans="1:17" x14ac:dyDescent="0.35">
      <c r="A1320" s="46"/>
      <c r="B1320" s="46"/>
      <c r="C1320" s="46"/>
      <c r="D1320" s="46"/>
      <c r="E1320" s="46"/>
      <c r="F1320" s="46"/>
      <c r="G1320" s="46"/>
      <c r="H1320" s="46"/>
      <c r="I1320" s="46"/>
      <c r="J1320" s="46"/>
      <c r="K1320" s="46"/>
      <c r="L1320" s="46"/>
      <c r="M1320" s="46"/>
      <c r="N1320" s="46"/>
      <c r="O1320" s="46"/>
      <c r="P1320" s="46"/>
      <c r="Q1320" s="46"/>
    </row>
    <row r="1321" spans="1:17" x14ac:dyDescent="0.35">
      <c r="A1321" s="46"/>
      <c r="B1321" s="46"/>
      <c r="C1321" s="46"/>
      <c r="D1321" s="46"/>
      <c r="E1321" s="46"/>
      <c r="F1321" s="46"/>
      <c r="G1321" s="46"/>
      <c r="H1321" s="46"/>
      <c r="I1321" s="46"/>
      <c r="J1321" s="46"/>
      <c r="K1321" s="46"/>
      <c r="L1321" s="46"/>
      <c r="M1321" s="46"/>
      <c r="N1321" s="46"/>
      <c r="O1321" s="46"/>
      <c r="P1321" s="46"/>
      <c r="Q1321" s="46"/>
    </row>
    <row r="1322" spans="1:17" x14ac:dyDescent="0.35">
      <c r="A1322" s="46"/>
      <c r="B1322" s="46"/>
      <c r="C1322" s="46"/>
      <c r="D1322" s="46"/>
      <c r="E1322" s="46"/>
      <c r="F1322" s="46"/>
      <c r="G1322" s="46"/>
      <c r="H1322" s="46"/>
      <c r="I1322" s="46"/>
      <c r="J1322" s="46"/>
      <c r="K1322" s="46"/>
      <c r="L1322" s="46"/>
      <c r="M1322" s="46"/>
      <c r="N1322" s="46"/>
      <c r="O1322" s="46"/>
      <c r="P1322" s="46"/>
      <c r="Q1322" s="46"/>
    </row>
    <row r="1323" spans="1:17" x14ac:dyDescent="0.35">
      <c r="A1323" s="46"/>
      <c r="B1323" s="46"/>
      <c r="C1323" s="46"/>
      <c r="D1323" s="46"/>
      <c r="E1323" s="46"/>
      <c r="F1323" s="46"/>
      <c r="G1323" s="46"/>
      <c r="H1323" s="46"/>
      <c r="I1323" s="46"/>
      <c r="J1323" s="46"/>
      <c r="K1323" s="46"/>
      <c r="L1323" s="46"/>
      <c r="M1323" s="46"/>
      <c r="N1323" s="46"/>
      <c r="O1323" s="46"/>
      <c r="P1323" s="46"/>
      <c r="Q1323" s="46"/>
    </row>
    <row r="1324" spans="1:17" x14ac:dyDescent="0.35">
      <c r="A1324" s="46"/>
      <c r="B1324" s="46"/>
      <c r="C1324" s="46"/>
      <c r="D1324" s="46"/>
      <c r="E1324" s="46"/>
      <c r="F1324" s="46"/>
      <c r="G1324" s="46"/>
      <c r="H1324" s="46"/>
      <c r="I1324" s="46"/>
      <c r="J1324" s="46"/>
      <c r="K1324" s="46"/>
      <c r="L1324" s="46"/>
      <c r="M1324" s="46"/>
      <c r="N1324" s="46"/>
      <c r="O1324" s="46"/>
      <c r="P1324" s="46"/>
      <c r="Q1324" s="46"/>
    </row>
    <row r="1325" spans="1:17" x14ac:dyDescent="0.35">
      <c r="A1325" s="46"/>
      <c r="B1325" s="46"/>
      <c r="C1325" s="46"/>
      <c r="D1325" s="46"/>
      <c r="E1325" s="46"/>
      <c r="F1325" s="46"/>
      <c r="G1325" s="46"/>
      <c r="H1325" s="46"/>
      <c r="I1325" s="46"/>
      <c r="J1325" s="46"/>
      <c r="K1325" s="46"/>
      <c r="L1325" s="46"/>
      <c r="M1325" s="46"/>
      <c r="N1325" s="46"/>
      <c r="O1325" s="46"/>
      <c r="P1325" s="46"/>
      <c r="Q1325" s="46"/>
    </row>
    <row r="1326" spans="1:17" x14ac:dyDescent="0.35">
      <c r="A1326" s="46"/>
      <c r="B1326" s="46"/>
      <c r="C1326" s="46"/>
      <c r="D1326" s="46"/>
      <c r="E1326" s="46"/>
      <c r="F1326" s="46"/>
      <c r="G1326" s="46"/>
      <c r="H1326" s="46"/>
      <c r="I1326" s="46"/>
      <c r="J1326" s="46"/>
      <c r="K1326" s="46"/>
      <c r="L1326" s="46"/>
      <c r="M1326" s="46"/>
      <c r="N1326" s="46"/>
      <c r="O1326" s="46"/>
      <c r="P1326" s="46"/>
      <c r="Q1326" s="46"/>
    </row>
    <row r="1327" spans="1:17" x14ac:dyDescent="0.35">
      <c r="A1327" s="46"/>
      <c r="B1327" s="46"/>
      <c r="C1327" s="46"/>
      <c r="D1327" s="46"/>
      <c r="E1327" s="46"/>
      <c r="F1327" s="46"/>
      <c r="G1327" s="46"/>
      <c r="H1327" s="46"/>
      <c r="I1327" s="46"/>
      <c r="J1327" s="46"/>
      <c r="K1327" s="46"/>
      <c r="L1327" s="46"/>
      <c r="M1327" s="46"/>
      <c r="N1327" s="46"/>
      <c r="O1327" s="46"/>
      <c r="P1327" s="46"/>
      <c r="Q1327" s="46"/>
    </row>
    <row r="1328" spans="1:17" x14ac:dyDescent="0.35">
      <c r="A1328" s="46"/>
      <c r="B1328" s="46"/>
      <c r="C1328" s="46"/>
      <c r="D1328" s="46"/>
      <c r="E1328" s="46"/>
      <c r="F1328" s="46"/>
      <c r="G1328" s="46"/>
      <c r="H1328" s="46"/>
      <c r="I1328" s="46"/>
      <c r="J1328" s="46"/>
      <c r="K1328" s="46"/>
      <c r="L1328" s="46"/>
      <c r="M1328" s="46"/>
      <c r="N1328" s="46"/>
      <c r="O1328" s="46"/>
      <c r="P1328" s="46"/>
      <c r="Q1328" s="46"/>
    </row>
    <row r="1329" spans="1:17" x14ac:dyDescent="0.35">
      <c r="A1329" s="46"/>
      <c r="B1329" s="46"/>
      <c r="C1329" s="46"/>
      <c r="D1329" s="46"/>
      <c r="E1329" s="46"/>
      <c r="F1329" s="46"/>
      <c r="G1329" s="46"/>
      <c r="H1329" s="46"/>
      <c r="I1329" s="46"/>
      <c r="J1329" s="46"/>
      <c r="K1329" s="46"/>
      <c r="L1329" s="46"/>
      <c r="M1329" s="46"/>
      <c r="N1329" s="46"/>
      <c r="O1329" s="46"/>
      <c r="P1329" s="46"/>
      <c r="Q1329" s="46"/>
    </row>
    <row r="1330" spans="1:17" x14ac:dyDescent="0.35">
      <c r="A1330" s="46"/>
      <c r="B1330" s="46"/>
      <c r="C1330" s="46"/>
      <c r="D1330" s="46"/>
      <c r="E1330" s="46"/>
      <c r="F1330" s="46"/>
      <c r="G1330" s="46"/>
      <c r="H1330" s="46"/>
      <c r="I1330" s="46"/>
      <c r="J1330" s="46"/>
      <c r="K1330" s="46"/>
      <c r="L1330" s="46"/>
      <c r="M1330" s="46"/>
      <c r="N1330" s="46"/>
      <c r="O1330" s="46"/>
      <c r="P1330" s="46"/>
      <c r="Q1330" s="46"/>
    </row>
    <row r="1331" spans="1:17" x14ac:dyDescent="0.35">
      <c r="A1331" s="46"/>
      <c r="B1331" s="46"/>
      <c r="C1331" s="46"/>
      <c r="D1331" s="46"/>
      <c r="E1331" s="46"/>
      <c r="F1331" s="46"/>
      <c r="G1331" s="46"/>
      <c r="H1331" s="46"/>
      <c r="I1331" s="46"/>
      <c r="J1331" s="46"/>
      <c r="K1331" s="46"/>
      <c r="L1331" s="46"/>
      <c r="M1331" s="46"/>
      <c r="N1331" s="46"/>
      <c r="O1331" s="46"/>
      <c r="P1331" s="46"/>
      <c r="Q1331" s="46"/>
    </row>
    <row r="1332" spans="1:17" x14ac:dyDescent="0.35">
      <c r="A1332" s="46"/>
      <c r="B1332" s="46"/>
      <c r="C1332" s="46"/>
      <c r="D1332" s="46"/>
      <c r="E1332" s="46"/>
      <c r="F1332" s="46"/>
      <c r="G1332" s="46"/>
      <c r="H1332" s="46"/>
      <c r="I1332" s="46"/>
      <c r="J1332" s="46"/>
      <c r="K1332" s="46"/>
      <c r="L1332" s="46"/>
      <c r="M1332" s="46"/>
      <c r="N1332" s="46"/>
      <c r="O1332" s="46"/>
      <c r="P1332" s="46"/>
      <c r="Q1332" s="46"/>
    </row>
    <row r="1333" spans="1:17" x14ac:dyDescent="0.35">
      <c r="A1333" s="46"/>
      <c r="B1333" s="46"/>
      <c r="C1333" s="46"/>
      <c r="D1333" s="46"/>
      <c r="E1333" s="46"/>
      <c r="F1333" s="46"/>
      <c r="G1333" s="46"/>
      <c r="H1333" s="46"/>
      <c r="I1333" s="46"/>
      <c r="J1333" s="46"/>
      <c r="K1333" s="46"/>
      <c r="L1333" s="46"/>
      <c r="M1333" s="46"/>
      <c r="N1333" s="46"/>
      <c r="O1333" s="46"/>
      <c r="P1333" s="46"/>
      <c r="Q1333" s="46"/>
    </row>
    <row r="1334" spans="1:17" x14ac:dyDescent="0.35">
      <c r="A1334" s="46"/>
      <c r="B1334" s="46"/>
      <c r="C1334" s="46"/>
      <c r="D1334" s="46"/>
      <c r="E1334" s="46"/>
      <c r="F1334" s="46"/>
      <c r="G1334" s="46"/>
      <c r="H1334" s="46"/>
      <c r="I1334" s="46"/>
      <c r="J1334" s="46"/>
      <c r="K1334" s="46"/>
      <c r="L1334" s="46"/>
      <c r="M1334" s="46"/>
      <c r="N1334" s="46"/>
      <c r="O1334" s="46"/>
      <c r="P1334" s="46"/>
      <c r="Q1334" s="46"/>
    </row>
    <row r="1335" spans="1:17" x14ac:dyDescent="0.35">
      <c r="A1335" s="46"/>
      <c r="B1335" s="46"/>
      <c r="C1335" s="46"/>
      <c r="D1335" s="46"/>
      <c r="E1335" s="46"/>
      <c r="F1335" s="46"/>
      <c r="G1335" s="46"/>
      <c r="H1335" s="46"/>
      <c r="I1335" s="46"/>
      <c r="J1335" s="46"/>
      <c r="K1335" s="46"/>
      <c r="L1335" s="46"/>
      <c r="M1335" s="46"/>
      <c r="N1335" s="46"/>
      <c r="O1335" s="46"/>
      <c r="P1335" s="46"/>
      <c r="Q1335" s="46"/>
    </row>
    <row r="1336" spans="1:17" x14ac:dyDescent="0.35">
      <c r="A1336" s="46"/>
      <c r="B1336" s="46"/>
      <c r="C1336" s="46"/>
      <c r="D1336" s="46"/>
      <c r="E1336" s="46"/>
      <c r="F1336" s="46"/>
      <c r="G1336" s="46"/>
      <c r="H1336" s="46"/>
      <c r="I1336" s="46"/>
      <c r="J1336" s="46"/>
      <c r="K1336" s="46"/>
      <c r="L1336" s="46"/>
      <c r="M1336" s="46"/>
      <c r="N1336" s="46"/>
      <c r="O1336" s="46"/>
      <c r="P1336" s="46"/>
      <c r="Q1336" s="46"/>
    </row>
    <row r="1337" spans="1:17" x14ac:dyDescent="0.35">
      <c r="A1337" s="46"/>
      <c r="B1337" s="46"/>
      <c r="C1337" s="46"/>
      <c r="D1337" s="46"/>
      <c r="E1337" s="46"/>
      <c r="F1337" s="46"/>
      <c r="G1337" s="46"/>
      <c r="H1337" s="46"/>
      <c r="I1337" s="46"/>
      <c r="J1337" s="46"/>
      <c r="K1337" s="46"/>
      <c r="L1337" s="46"/>
      <c r="M1337" s="46"/>
      <c r="N1337" s="46"/>
      <c r="O1337" s="46"/>
      <c r="P1337" s="46"/>
      <c r="Q1337" s="46"/>
    </row>
    <row r="1338" spans="1:17" x14ac:dyDescent="0.35">
      <c r="A1338" s="46"/>
      <c r="B1338" s="46"/>
      <c r="C1338" s="46"/>
      <c r="D1338" s="46"/>
      <c r="E1338" s="46"/>
      <c r="F1338" s="46"/>
      <c r="G1338" s="46"/>
      <c r="H1338" s="46"/>
      <c r="I1338" s="46"/>
      <c r="J1338" s="46"/>
      <c r="K1338" s="46"/>
      <c r="L1338" s="46"/>
      <c r="M1338" s="46"/>
      <c r="N1338" s="46"/>
      <c r="O1338" s="46"/>
      <c r="P1338" s="46"/>
      <c r="Q1338" s="46"/>
    </row>
    <row r="1339" spans="1:17" x14ac:dyDescent="0.35">
      <c r="A1339" s="46"/>
      <c r="B1339" s="46"/>
      <c r="C1339" s="46"/>
      <c r="D1339" s="46"/>
      <c r="E1339" s="46"/>
      <c r="F1339" s="46"/>
      <c r="G1339" s="46"/>
      <c r="H1339" s="46"/>
      <c r="I1339" s="46"/>
      <c r="J1339" s="46"/>
      <c r="K1339" s="46"/>
      <c r="L1339" s="46"/>
      <c r="M1339" s="46"/>
      <c r="N1339" s="46"/>
      <c r="O1339" s="46"/>
      <c r="P1339" s="46"/>
      <c r="Q1339" s="46"/>
    </row>
    <row r="1340" spans="1:17" x14ac:dyDescent="0.35">
      <c r="A1340" s="46"/>
      <c r="B1340" s="46"/>
      <c r="C1340" s="46"/>
      <c r="D1340" s="46"/>
      <c r="E1340" s="46"/>
      <c r="F1340" s="46"/>
      <c r="G1340" s="46"/>
      <c r="H1340" s="46"/>
      <c r="I1340" s="46"/>
      <c r="J1340" s="46"/>
      <c r="K1340" s="46"/>
      <c r="L1340" s="46"/>
      <c r="M1340" s="46"/>
      <c r="N1340" s="46"/>
      <c r="O1340" s="46"/>
      <c r="P1340" s="46"/>
      <c r="Q1340" s="46"/>
    </row>
    <row r="1341" spans="1:17" x14ac:dyDescent="0.35">
      <c r="A1341" s="46"/>
      <c r="B1341" s="46"/>
      <c r="C1341" s="46"/>
      <c r="D1341" s="46"/>
      <c r="E1341" s="46"/>
      <c r="F1341" s="46"/>
      <c r="G1341" s="46"/>
      <c r="H1341" s="46"/>
      <c r="I1341" s="46"/>
      <c r="J1341" s="46"/>
      <c r="K1341" s="46"/>
      <c r="L1341" s="46"/>
      <c r="M1341" s="46"/>
      <c r="N1341" s="46"/>
      <c r="O1341" s="46"/>
      <c r="P1341" s="46"/>
      <c r="Q1341" s="46"/>
    </row>
    <row r="1342" spans="1:17" x14ac:dyDescent="0.35">
      <c r="A1342" s="46"/>
      <c r="B1342" s="46"/>
      <c r="C1342" s="46"/>
      <c r="D1342" s="46"/>
      <c r="E1342" s="46"/>
      <c r="F1342" s="46"/>
      <c r="G1342" s="46"/>
      <c r="H1342" s="46"/>
      <c r="I1342" s="46"/>
      <c r="J1342" s="46"/>
      <c r="K1342" s="46"/>
      <c r="L1342" s="46"/>
      <c r="M1342" s="46"/>
      <c r="N1342" s="46"/>
      <c r="O1342" s="46"/>
      <c r="P1342" s="46"/>
      <c r="Q1342" s="46"/>
    </row>
    <row r="1343" spans="1:17" x14ac:dyDescent="0.35">
      <c r="A1343" s="46"/>
      <c r="B1343" s="46"/>
      <c r="C1343" s="46"/>
      <c r="D1343" s="46"/>
      <c r="E1343" s="46"/>
      <c r="F1343" s="46"/>
      <c r="G1343" s="46"/>
      <c r="H1343" s="46"/>
      <c r="I1343" s="46"/>
      <c r="J1343" s="46"/>
      <c r="K1343" s="46"/>
      <c r="L1343" s="46"/>
      <c r="M1343" s="46"/>
      <c r="N1343" s="46"/>
      <c r="O1343" s="46"/>
      <c r="P1343" s="46"/>
      <c r="Q1343" s="46"/>
    </row>
    <row r="1344" spans="1:17" x14ac:dyDescent="0.35">
      <c r="A1344" s="46"/>
      <c r="B1344" s="46"/>
      <c r="C1344" s="46"/>
      <c r="D1344" s="46"/>
      <c r="E1344" s="46"/>
      <c r="F1344" s="46"/>
      <c r="G1344" s="46"/>
      <c r="H1344" s="46"/>
      <c r="I1344" s="46"/>
      <c r="J1344" s="46"/>
      <c r="K1344" s="46"/>
      <c r="L1344" s="46"/>
      <c r="M1344" s="46"/>
      <c r="N1344" s="46"/>
      <c r="O1344" s="46"/>
      <c r="P1344" s="46"/>
      <c r="Q1344" s="46"/>
    </row>
    <row r="1345" spans="1:17" x14ac:dyDescent="0.35">
      <c r="A1345" s="46"/>
      <c r="B1345" s="46"/>
      <c r="C1345" s="46"/>
      <c r="D1345" s="46"/>
      <c r="E1345" s="46"/>
      <c r="F1345" s="46"/>
      <c r="G1345" s="46"/>
      <c r="H1345" s="46"/>
      <c r="I1345" s="46"/>
      <c r="J1345" s="46"/>
      <c r="K1345" s="46"/>
      <c r="L1345" s="46"/>
      <c r="M1345" s="46"/>
      <c r="N1345" s="46"/>
      <c r="O1345" s="46"/>
      <c r="P1345" s="46"/>
      <c r="Q1345" s="46"/>
    </row>
    <row r="1346" spans="1:17" x14ac:dyDescent="0.35">
      <c r="A1346" s="46"/>
      <c r="B1346" s="46"/>
      <c r="C1346" s="46"/>
      <c r="D1346" s="46"/>
      <c r="E1346" s="46"/>
      <c r="F1346" s="46"/>
      <c r="G1346" s="46"/>
      <c r="H1346" s="46"/>
      <c r="I1346" s="46"/>
      <c r="J1346" s="46"/>
      <c r="K1346" s="46"/>
      <c r="L1346" s="46"/>
      <c r="M1346" s="46"/>
      <c r="N1346" s="46"/>
      <c r="O1346" s="46"/>
      <c r="P1346" s="46"/>
      <c r="Q1346" s="46"/>
    </row>
    <row r="1347" spans="1:17" x14ac:dyDescent="0.35">
      <c r="A1347" s="46"/>
      <c r="B1347" s="46"/>
      <c r="C1347" s="46"/>
      <c r="D1347" s="46"/>
      <c r="E1347" s="46"/>
      <c r="F1347" s="46"/>
      <c r="G1347" s="46"/>
      <c r="H1347" s="46"/>
      <c r="I1347" s="46"/>
      <c r="J1347" s="46"/>
      <c r="K1347" s="46"/>
      <c r="L1347" s="46"/>
      <c r="M1347" s="46"/>
      <c r="N1347" s="46"/>
      <c r="O1347" s="46"/>
      <c r="P1347" s="46"/>
      <c r="Q1347" s="46"/>
    </row>
    <row r="1348" spans="1:17" x14ac:dyDescent="0.35">
      <c r="A1348" s="46"/>
      <c r="B1348" s="46"/>
      <c r="C1348" s="46"/>
      <c r="D1348" s="46"/>
      <c r="E1348" s="46"/>
      <c r="F1348" s="46"/>
      <c r="G1348" s="46"/>
      <c r="H1348" s="46"/>
      <c r="I1348" s="46"/>
      <c r="J1348" s="46"/>
      <c r="K1348" s="46"/>
      <c r="L1348" s="46"/>
      <c r="M1348" s="46"/>
      <c r="N1348" s="46"/>
      <c r="O1348" s="46"/>
      <c r="P1348" s="46"/>
      <c r="Q1348" s="46"/>
    </row>
    <row r="1349" spans="1:17" x14ac:dyDescent="0.35">
      <c r="A1349" s="46"/>
      <c r="B1349" s="46"/>
      <c r="C1349" s="46"/>
      <c r="D1349" s="46"/>
      <c r="E1349" s="46"/>
      <c r="F1349" s="46"/>
      <c r="G1349" s="46"/>
      <c r="H1349" s="46"/>
      <c r="I1349" s="46"/>
      <c r="J1349" s="46"/>
      <c r="K1349" s="46"/>
      <c r="L1349" s="46"/>
      <c r="M1349" s="46"/>
      <c r="N1349" s="46"/>
      <c r="O1349" s="46"/>
      <c r="P1349" s="46"/>
      <c r="Q1349" s="46"/>
    </row>
    <row r="1350" spans="1:17" x14ac:dyDescent="0.35">
      <c r="A1350" s="46"/>
      <c r="B1350" s="46"/>
      <c r="C1350" s="46"/>
      <c r="D1350" s="46"/>
      <c r="E1350" s="46"/>
      <c r="F1350" s="46"/>
      <c r="G1350" s="46"/>
      <c r="H1350" s="46"/>
      <c r="I1350" s="46"/>
      <c r="J1350" s="46"/>
      <c r="K1350" s="46"/>
      <c r="L1350" s="46"/>
      <c r="M1350" s="46"/>
      <c r="N1350" s="46"/>
      <c r="O1350" s="46"/>
      <c r="P1350" s="46"/>
      <c r="Q1350" s="46"/>
    </row>
    <row r="1351" spans="1:17" x14ac:dyDescent="0.35">
      <c r="A1351" s="46"/>
      <c r="B1351" s="46"/>
      <c r="C1351" s="46"/>
      <c r="D1351" s="46"/>
      <c r="E1351" s="46"/>
      <c r="F1351" s="46"/>
      <c r="G1351" s="46"/>
      <c r="H1351" s="46"/>
      <c r="I1351" s="46"/>
      <c r="J1351" s="46"/>
      <c r="K1351" s="46"/>
      <c r="L1351" s="46"/>
      <c r="M1351" s="46"/>
      <c r="N1351" s="46"/>
      <c r="O1351" s="46"/>
      <c r="P1351" s="46"/>
      <c r="Q1351" s="46"/>
    </row>
    <row r="1352" spans="1:17" x14ac:dyDescent="0.35">
      <c r="A1352" s="46"/>
      <c r="B1352" s="46"/>
      <c r="C1352" s="46"/>
      <c r="D1352" s="46"/>
      <c r="E1352" s="46"/>
      <c r="F1352" s="46"/>
      <c r="G1352" s="46"/>
      <c r="H1352" s="46"/>
      <c r="I1352" s="46"/>
      <c r="J1352" s="46"/>
      <c r="K1352" s="46"/>
      <c r="L1352" s="46"/>
      <c r="M1352" s="46"/>
      <c r="N1352" s="46"/>
      <c r="O1352" s="46"/>
      <c r="P1352" s="46"/>
      <c r="Q1352" s="46"/>
    </row>
    <row r="1353" spans="1:17" x14ac:dyDescent="0.35">
      <c r="A1353" s="46"/>
      <c r="B1353" s="46"/>
      <c r="C1353" s="46"/>
      <c r="D1353" s="46"/>
      <c r="E1353" s="46"/>
      <c r="F1353" s="46"/>
      <c r="G1353" s="46"/>
      <c r="H1353" s="46"/>
      <c r="I1353" s="46"/>
      <c r="J1353" s="46"/>
      <c r="K1353" s="46"/>
      <c r="L1353" s="46"/>
      <c r="M1353" s="46"/>
      <c r="N1353" s="46"/>
      <c r="O1353" s="46"/>
      <c r="P1353" s="46"/>
      <c r="Q1353" s="46"/>
    </row>
    <row r="1354" spans="1:17" x14ac:dyDescent="0.35">
      <c r="A1354" s="46"/>
      <c r="B1354" s="46"/>
      <c r="C1354" s="46"/>
      <c r="D1354" s="46"/>
      <c r="E1354" s="46"/>
      <c r="F1354" s="46"/>
      <c r="G1354" s="46"/>
      <c r="H1354" s="46"/>
      <c r="I1354" s="46"/>
      <c r="J1354" s="46"/>
      <c r="K1354" s="46"/>
      <c r="L1354" s="46"/>
      <c r="M1354" s="46"/>
      <c r="N1354" s="46"/>
      <c r="O1354" s="46"/>
      <c r="P1354" s="46"/>
      <c r="Q1354" s="46"/>
    </row>
    <row r="1355" spans="1:17" x14ac:dyDescent="0.35">
      <c r="A1355" s="46"/>
      <c r="B1355" s="46"/>
      <c r="C1355" s="46"/>
      <c r="D1355" s="46"/>
      <c r="E1355" s="46"/>
      <c r="F1355" s="46"/>
      <c r="G1355" s="46"/>
      <c r="H1355" s="46"/>
      <c r="I1355" s="46"/>
      <c r="J1355" s="46"/>
      <c r="K1355" s="46"/>
      <c r="L1355" s="46"/>
      <c r="M1355" s="46"/>
      <c r="N1355" s="46"/>
      <c r="O1355" s="46"/>
      <c r="P1355" s="46"/>
      <c r="Q1355" s="46"/>
    </row>
    <row r="1356" spans="1:17" x14ac:dyDescent="0.35">
      <c r="A1356" s="46"/>
      <c r="B1356" s="46"/>
      <c r="C1356" s="46"/>
      <c r="D1356" s="46"/>
      <c r="E1356" s="46"/>
      <c r="F1356" s="46"/>
      <c r="G1356" s="46"/>
      <c r="H1356" s="46"/>
      <c r="I1356" s="46"/>
      <c r="J1356" s="46"/>
      <c r="K1356" s="46"/>
      <c r="L1356" s="46"/>
      <c r="M1356" s="46"/>
      <c r="N1356" s="46"/>
      <c r="O1356" s="46"/>
      <c r="P1356" s="46"/>
      <c r="Q1356" s="46"/>
    </row>
    <row r="1357" spans="1:17" x14ac:dyDescent="0.35">
      <c r="A1357" s="46"/>
      <c r="B1357" s="46"/>
      <c r="C1357" s="46"/>
      <c r="D1357" s="46"/>
      <c r="E1357" s="46"/>
      <c r="F1357" s="46"/>
      <c r="G1357" s="46"/>
      <c r="H1357" s="46"/>
      <c r="I1357" s="46"/>
      <c r="J1357" s="46"/>
      <c r="K1357" s="46"/>
      <c r="L1357" s="46"/>
      <c r="M1357" s="46"/>
      <c r="N1357" s="46"/>
      <c r="O1357" s="46"/>
      <c r="P1357" s="46"/>
      <c r="Q1357" s="46"/>
    </row>
    <row r="1358" spans="1:17" x14ac:dyDescent="0.35">
      <c r="A1358" s="46"/>
      <c r="B1358" s="46"/>
      <c r="C1358" s="46"/>
      <c r="D1358" s="46"/>
      <c r="E1358" s="46"/>
      <c r="F1358" s="46"/>
      <c r="G1358" s="46"/>
      <c r="H1358" s="46"/>
      <c r="I1358" s="46"/>
      <c r="J1358" s="46"/>
      <c r="K1358" s="46"/>
      <c r="L1358" s="46"/>
      <c r="M1358" s="46"/>
      <c r="N1358" s="46"/>
      <c r="O1358" s="46"/>
      <c r="P1358" s="46"/>
      <c r="Q1358" s="46"/>
    </row>
    <row r="1359" spans="1:17" x14ac:dyDescent="0.35">
      <c r="A1359" s="46"/>
      <c r="B1359" s="46"/>
      <c r="C1359" s="46"/>
      <c r="D1359" s="46"/>
      <c r="E1359" s="46"/>
      <c r="F1359" s="46"/>
      <c r="G1359" s="46"/>
      <c r="H1359" s="46"/>
      <c r="I1359" s="46"/>
      <c r="J1359" s="46"/>
      <c r="K1359" s="46"/>
      <c r="L1359" s="46"/>
      <c r="M1359" s="46"/>
      <c r="N1359" s="46"/>
      <c r="O1359" s="46"/>
      <c r="P1359" s="46"/>
      <c r="Q1359" s="46"/>
    </row>
    <row r="1360" spans="1:17" x14ac:dyDescent="0.35">
      <c r="A1360" s="46"/>
      <c r="B1360" s="46"/>
      <c r="C1360" s="46"/>
      <c r="D1360" s="46"/>
      <c r="E1360" s="46"/>
      <c r="F1360" s="46"/>
      <c r="G1360" s="46"/>
      <c r="H1360" s="46"/>
      <c r="I1360" s="46"/>
      <c r="J1360" s="46"/>
      <c r="K1360" s="46"/>
      <c r="L1360" s="46"/>
      <c r="M1360" s="46"/>
      <c r="N1360" s="46"/>
      <c r="O1360" s="46"/>
      <c r="P1360" s="46"/>
      <c r="Q1360" s="46"/>
    </row>
    <row r="1361" spans="1:17" x14ac:dyDescent="0.35">
      <c r="A1361" s="46"/>
      <c r="B1361" s="46"/>
      <c r="C1361" s="46"/>
      <c r="D1361" s="46"/>
      <c r="E1361" s="46"/>
      <c r="F1361" s="46"/>
      <c r="G1361" s="46"/>
      <c r="H1361" s="46"/>
      <c r="I1361" s="46"/>
      <c r="J1361" s="46"/>
      <c r="K1361" s="46"/>
      <c r="L1361" s="46"/>
      <c r="M1361" s="46"/>
      <c r="N1361" s="46"/>
      <c r="O1361" s="46"/>
      <c r="P1361" s="46"/>
      <c r="Q1361" s="46"/>
    </row>
    <row r="1362" spans="1:17" x14ac:dyDescent="0.35">
      <c r="A1362" s="46"/>
      <c r="B1362" s="46"/>
      <c r="C1362" s="46"/>
      <c r="D1362" s="46"/>
      <c r="E1362" s="46"/>
      <c r="F1362" s="46"/>
      <c r="G1362" s="46"/>
      <c r="H1362" s="46"/>
      <c r="I1362" s="46"/>
      <c r="J1362" s="46"/>
      <c r="K1362" s="46"/>
      <c r="L1362" s="46"/>
      <c r="M1362" s="46"/>
      <c r="N1362" s="46"/>
      <c r="O1362" s="46"/>
      <c r="P1362" s="46"/>
      <c r="Q1362" s="46"/>
    </row>
    <row r="1363" spans="1:17" x14ac:dyDescent="0.35">
      <c r="A1363" s="46"/>
      <c r="B1363" s="46"/>
      <c r="C1363" s="46"/>
      <c r="D1363" s="46"/>
      <c r="E1363" s="46"/>
      <c r="F1363" s="46"/>
      <c r="G1363" s="46"/>
      <c r="H1363" s="46"/>
      <c r="I1363" s="46"/>
      <c r="J1363" s="46"/>
      <c r="K1363" s="46"/>
      <c r="L1363" s="46"/>
      <c r="M1363" s="46"/>
      <c r="N1363" s="46"/>
      <c r="O1363" s="46"/>
      <c r="P1363" s="46"/>
      <c r="Q1363" s="46"/>
    </row>
    <row r="1364" spans="1:17" x14ac:dyDescent="0.35">
      <c r="A1364" s="46"/>
      <c r="B1364" s="46"/>
      <c r="C1364" s="46"/>
      <c r="D1364" s="46"/>
      <c r="E1364" s="46"/>
      <c r="F1364" s="46"/>
      <c r="G1364" s="46"/>
      <c r="H1364" s="46"/>
      <c r="I1364" s="46"/>
      <c r="J1364" s="46"/>
      <c r="K1364" s="46"/>
      <c r="L1364" s="46"/>
      <c r="M1364" s="46"/>
      <c r="N1364" s="46"/>
      <c r="O1364" s="46"/>
      <c r="P1364" s="46"/>
      <c r="Q1364" s="46"/>
    </row>
    <row r="1365" spans="1:17" x14ac:dyDescent="0.35">
      <c r="A1365" s="46"/>
      <c r="B1365" s="46"/>
      <c r="C1365" s="46"/>
      <c r="D1365" s="46"/>
      <c r="E1365" s="46"/>
      <c r="F1365" s="46"/>
      <c r="G1365" s="46"/>
      <c r="H1365" s="46"/>
      <c r="I1365" s="46"/>
      <c r="J1365" s="46"/>
      <c r="K1365" s="46"/>
      <c r="L1365" s="46"/>
      <c r="M1365" s="46"/>
      <c r="N1365" s="46"/>
      <c r="O1365" s="46"/>
      <c r="P1365" s="46"/>
      <c r="Q1365" s="46"/>
    </row>
    <row r="1366" spans="1:17" x14ac:dyDescent="0.35">
      <c r="A1366" s="46"/>
      <c r="B1366" s="46"/>
      <c r="C1366" s="46"/>
      <c r="D1366" s="46"/>
      <c r="E1366" s="46"/>
      <c r="F1366" s="46"/>
      <c r="G1366" s="46"/>
      <c r="H1366" s="46"/>
      <c r="I1366" s="46"/>
      <c r="J1366" s="46"/>
      <c r="K1366" s="46"/>
      <c r="L1366" s="46"/>
      <c r="M1366" s="46"/>
      <c r="N1366" s="46"/>
      <c r="O1366" s="46"/>
      <c r="P1366" s="46"/>
      <c r="Q1366" s="46"/>
    </row>
    <row r="1367" spans="1:17" x14ac:dyDescent="0.35">
      <c r="A1367" s="46"/>
      <c r="B1367" s="46"/>
      <c r="C1367" s="46"/>
      <c r="D1367" s="46"/>
      <c r="E1367" s="46"/>
      <c r="F1367" s="46"/>
      <c r="G1367" s="46"/>
      <c r="H1367" s="46"/>
      <c r="I1367" s="46"/>
      <c r="J1367" s="46"/>
      <c r="K1367" s="46"/>
      <c r="L1367" s="46"/>
      <c r="M1367" s="46"/>
      <c r="N1367" s="46"/>
      <c r="O1367" s="46"/>
      <c r="P1367" s="46"/>
      <c r="Q1367" s="46"/>
    </row>
    <row r="1368" spans="1:17" x14ac:dyDescent="0.35">
      <c r="A1368" s="46"/>
      <c r="B1368" s="46"/>
      <c r="C1368" s="46"/>
      <c r="D1368" s="46"/>
      <c r="E1368" s="46"/>
      <c r="F1368" s="46"/>
      <c r="G1368" s="46"/>
      <c r="H1368" s="46"/>
      <c r="I1368" s="46"/>
      <c r="J1368" s="46"/>
      <c r="K1368" s="46"/>
      <c r="L1368" s="46"/>
      <c r="M1368" s="46"/>
      <c r="N1368" s="46"/>
      <c r="O1368" s="46"/>
      <c r="P1368" s="46"/>
      <c r="Q1368" s="46"/>
    </row>
    <row r="1369" spans="1:17" x14ac:dyDescent="0.35">
      <c r="A1369" s="46"/>
      <c r="B1369" s="46"/>
      <c r="C1369" s="46"/>
      <c r="D1369" s="46"/>
      <c r="E1369" s="46"/>
      <c r="F1369" s="46"/>
      <c r="G1369" s="46"/>
      <c r="H1369" s="46"/>
      <c r="I1369" s="46"/>
      <c r="J1369" s="46"/>
      <c r="K1369" s="46"/>
      <c r="L1369" s="46"/>
      <c r="M1369" s="46"/>
      <c r="N1369" s="46"/>
      <c r="O1369" s="46"/>
      <c r="P1369" s="46"/>
      <c r="Q1369" s="46"/>
    </row>
    <row r="1370" spans="1:17" x14ac:dyDescent="0.35">
      <c r="A1370" s="46"/>
      <c r="B1370" s="46"/>
      <c r="C1370" s="46"/>
      <c r="D1370" s="46"/>
      <c r="E1370" s="46"/>
      <c r="F1370" s="46"/>
      <c r="G1370" s="46"/>
      <c r="H1370" s="46"/>
      <c r="I1370" s="46"/>
      <c r="J1370" s="46"/>
      <c r="K1370" s="46"/>
      <c r="L1370" s="46"/>
      <c r="M1370" s="46"/>
      <c r="N1370" s="46"/>
      <c r="O1370" s="46"/>
      <c r="P1370" s="46"/>
      <c r="Q1370" s="46"/>
    </row>
    <row r="1371" spans="1:17" x14ac:dyDescent="0.35">
      <c r="A1371" s="46"/>
      <c r="B1371" s="46"/>
      <c r="C1371" s="46"/>
      <c r="D1371" s="46"/>
      <c r="E1371" s="46"/>
      <c r="F1371" s="46"/>
      <c r="G1371" s="46"/>
      <c r="H1371" s="46"/>
      <c r="I1371" s="46"/>
      <c r="J1371" s="46"/>
      <c r="K1371" s="46"/>
      <c r="L1371" s="46"/>
      <c r="M1371" s="46"/>
      <c r="N1371" s="46"/>
      <c r="O1371" s="46"/>
      <c r="P1371" s="46"/>
      <c r="Q1371" s="46"/>
    </row>
    <row r="1372" spans="1:17" x14ac:dyDescent="0.35">
      <c r="A1372" s="46"/>
      <c r="B1372" s="46"/>
      <c r="C1372" s="46"/>
      <c r="D1372" s="46"/>
      <c r="E1372" s="46"/>
      <c r="F1372" s="46"/>
      <c r="G1372" s="46"/>
      <c r="H1372" s="46"/>
      <c r="I1372" s="46"/>
      <c r="J1372" s="46"/>
      <c r="K1372" s="46"/>
      <c r="L1372" s="46"/>
      <c r="M1372" s="46"/>
      <c r="N1372" s="46"/>
      <c r="O1372" s="46"/>
      <c r="P1372" s="46"/>
      <c r="Q1372" s="46"/>
    </row>
    <row r="1373" spans="1:17" x14ac:dyDescent="0.35">
      <c r="A1373" s="46"/>
      <c r="B1373" s="46"/>
      <c r="C1373" s="46"/>
      <c r="D1373" s="46"/>
      <c r="E1373" s="46"/>
      <c r="F1373" s="46"/>
      <c r="G1373" s="46"/>
      <c r="H1373" s="46"/>
      <c r="I1373" s="46"/>
      <c r="J1373" s="46"/>
      <c r="K1373" s="46"/>
      <c r="L1373" s="46"/>
      <c r="M1373" s="46"/>
      <c r="N1373" s="46"/>
      <c r="O1373" s="46"/>
      <c r="P1373" s="46"/>
      <c r="Q1373" s="46"/>
    </row>
    <row r="1374" spans="1:17" x14ac:dyDescent="0.35">
      <c r="A1374" s="46"/>
      <c r="B1374" s="46"/>
      <c r="C1374" s="46"/>
      <c r="D1374" s="46"/>
      <c r="E1374" s="46"/>
      <c r="F1374" s="46"/>
      <c r="G1374" s="46"/>
      <c r="H1374" s="46"/>
      <c r="I1374" s="46"/>
      <c r="J1374" s="46"/>
      <c r="K1374" s="46"/>
      <c r="L1374" s="46"/>
      <c r="M1374" s="46"/>
      <c r="N1374" s="46"/>
      <c r="O1374" s="46"/>
      <c r="P1374" s="46"/>
      <c r="Q1374" s="46"/>
    </row>
    <row r="1375" spans="1:17" x14ac:dyDescent="0.35">
      <c r="A1375" s="46"/>
      <c r="B1375" s="46"/>
      <c r="C1375" s="46"/>
      <c r="D1375" s="46"/>
      <c r="E1375" s="46"/>
      <c r="F1375" s="46"/>
      <c r="G1375" s="46"/>
      <c r="H1375" s="46"/>
      <c r="I1375" s="46"/>
      <c r="J1375" s="46"/>
      <c r="K1375" s="46"/>
      <c r="L1375" s="46"/>
      <c r="M1375" s="46"/>
      <c r="N1375" s="46"/>
      <c r="O1375" s="46"/>
      <c r="P1375" s="46"/>
      <c r="Q1375" s="46"/>
    </row>
    <row r="1376" spans="1:17" x14ac:dyDescent="0.35">
      <c r="A1376" s="46"/>
      <c r="B1376" s="46"/>
      <c r="C1376" s="46"/>
      <c r="D1376" s="46"/>
      <c r="E1376" s="46"/>
      <c r="F1376" s="46"/>
      <c r="G1376" s="46"/>
      <c r="H1376" s="46"/>
      <c r="I1376" s="46"/>
      <c r="J1376" s="46"/>
      <c r="K1376" s="46"/>
      <c r="L1376" s="46"/>
      <c r="M1376" s="46"/>
      <c r="N1376" s="46"/>
      <c r="O1376" s="46"/>
      <c r="P1376" s="46"/>
      <c r="Q1376" s="46"/>
    </row>
    <row r="1377" spans="1:17" x14ac:dyDescent="0.35">
      <c r="A1377" s="46"/>
      <c r="B1377" s="46"/>
      <c r="C1377" s="46"/>
      <c r="D1377" s="46"/>
      <c r="E1377" s="46"/>
      <c r="F1377" s="46"/>
      <c r="G1377" s="46"/>
      <c r="H1377" s="46"/>
      <c r="I1377" s="46"/>
      <c r="J1377" s="46"/>
      <c r="K1377" s="46"/>
      <c r="L1377" s="46"/>
      <c r="M1377" s="46"/>
      <c r="N1377" s="46"/>
      <c r="O1377" s="46"/>
      <c r="P1377" s="46"/>
      <c r="Q1377" s="46"/>
    </row>
    <row r="1378" spans="1:17" x14ac:dyDescent="0.35">
      <c r="A1378" s="46"/>
      <c r="B1378" s="46"/>
      <c r="C1378" s="46"/>
      <c r="D1378" s="46"/>
      <c r="E1378" s="46"/>
      <c r="F1378" s="46"/>
      <c r="G1378" s="46"/>
      <c r="H1378" s="46"/>
      <c r="I1378" s="46"/>
      <c r="J1378" s="46"/>
      <c r="K1378" s="46"/>
      <c r="L1378" s="46"/>
      <c r="M1378" s="46"/>
      <c r="N1378" s="46"/>
      <c r="O1378" s="46"/>
      <c r="P1378" s="46"/>
      <c r="Q1378" s="46"/>
    </row>
    <row r="1379" spans="1:17" x14ac:dyDescent="0.35">
      <c r="A1379" s="46"/>
      <c r="B1379" s="46"/>
      <c r="C1379" s="46"/>
      <c r="D1379" s="46"/>
      <c r="E1379" s="46"/>
      <c r="F1379" s="46"/>
      <c r="G1379" s="46"/>
      <c r="H1379" s="46"/>
      <c r="I1379" s="46"/>
      <c r="J1379" s="46"/>
      <c r="K1379" s="46"/>
      <c r="L1379" s="46"/>
      <c r="M1379" s="46"/>
      <c r="N1379" s="46"/>
      <c r="O1379" s="46"/>
      <c r="P1379" s="46"/>
      <c r="Q1379" s="46"/>
    </row>
    <row r="1380" spans="1:17" x14ac:dyDescent="0.35">
      <c r="A1380" s="46"/>
      <c r="B1380" s="46"/>
      <c r="C1380" s="46"/>
      <c r="D1380" s="46"/>
      <c r="E1380" s="46"/>
      <c r="F1380" s="46"/>
      <c r="G1380" s="46"/>
      <c r="H1380" s="46"/>
      <c r="I1380" s="46"/>
      <c r="J1380" s="46"/>
      <c r="K1380" s="46"/>
      <c r="L1380" s="46"/>
      <c r="M1380" s="46"/>
      <c r="N1380" s="46"/>
      <c r="O1380" s="46"/>
      <c r="P1380" s="46"/>
      <c r="Q1380" s="46"/>
    </row>
    <row r="1381" spans="1:17" x14ac:dyDescent="0.35">
      <c r="A1381" s="46"/>
      <c r="B1381" s="46"/>
      <c r="C1381" s="46"/>
      <c r="D1381" s="46"/>
      <c r="E1381" s="46"/>
      <c r="F1381" s="46"/>
      <c r="G1381" s="46"/>
      <c r="H1381" s="46"/>
      <c r="I1381" s="46"/>
      <c r="J1381" s="46"/>
      <c r="K1381" s="46"/>
      <c r="L1381" s="46"/>
      <c r="M1381" s="46"/>
      <c r="N1381" s="46"/>
      <c r="O1381" s="46"/>
      <c r="P1381" s="46"/>
      <c r="Q1381" s="46"/>
    </row>
    <row r="1382" spans="1:17" x14ac:dyDescent="0.35">
      <c r="A1382" s="46"/>
      <c r="B1382" s="46"/>
      <c r="C1382" s="46"/>
      <c r="D1382" s="46"/>
      <c r="E1382" s="46"/>
      <c r="F1382" s="46"/>
      <c r="G1382" s="46"/>
      <c r="H1382" s="46"/>
      <c r="I1382" s="46"/>
      <c r="J1382" s="46"/>
      <c r="K1382" s="46"/>
      <c r="L1382" s="46"/>
      <c r="M1382" s="46"/>
      <c r="N1382" s="46"/>
      <c r="O1382" s="46"/>
      <c r="P1382" s="46"/>
      <c r="Q1382" s="46"/>
    </row>
    <row r="1383" spans="1:17" x14ac:dyDescent="0.35">
      <c r="A1383" s="46"/>
      <c r="B1383" s="46"/>
      <c r="C1383" s="46"/>
      <c r="D1383" s="46"/>
      <c r="E1383" s="46"/>
      <c r="F1383" s="46"/>
      <c r="G1383" s="46"/>
      <c r="H1383" s="46"/>
      <c r="I1383" s="46"/>
      <c r="J1383" s="46"/>
      <c r="K1383" s="46"/>
      <c r="L1383" s="46"/>
      <c r="M1383" s="46"/>
      <c r="N1383" s="46"/>
      <c r="O1383" s="46"/>
      <c r="P1383" s="46"/>
      <c r="Q1383" s="46"/>
    </row>
    <row r="1384" spans="1:17" x14ac:dyDescent="0.35">
      <c r="A1384" s="46"/>
      <c r="B1384" s="46"/>
      <c r="C1384" s="46"/>
      <c r="D1384" s="46"/>
      <c r="E1384" s="46"/>
      <c r="F1384" s="46"/>
      <c r="G1384" s="46"/>
      <c r="H1384" s="46"/>
      <c r="I1384" s="46"/>
      <c r="J1384" s="46"/>
      <c r="K1384" s="46"/>
      <c r="L1384" s="46"/>
      <c r="M1384" s="46"/>
      <c r="N1384" s="46"/>
      <c r="O1384" s="46"/>
      <c r="P1384" s="46"/>
      <c r="Q1384" s="46"/>
    </row>
    <row r="1385" spans="1:17" x14ac:dyDescent="0.35">
      <c r="A1385" s="46"/>
      <c r="B1385" s="46"/>
      <c r="C1385" s="46"/>
      <c r="D1385" s="46"/>
      <c r="E1385" s="46"/>
      <c r="F1385" s="46"/>
      <c r="G1385" s="46"/>
      <c r="H1385" s="46"/>
      <c r="I1385" s="46"/>
      <c r="J1385" s="46"/>
      <c r="K1385" s="46"/>
      <c r="L1385" s="46"/>
      <c r="M1385" s="46"/>
      <c r="N1385" s="46"/>
      <c r="O1385" s="46"/>
      <c r="P1385" s="46"/>
      <c r="Q1385" s="46"/>
    </row>
    <row r="1386" spans="1:17" x14ac:dyDescent="0.35">
      <c r="A1386" s="46"/>
      <c r="B1386" s="46"/>
      <c r="C1386" s="46"/>
      <c r="D1386" s="46"/>
      <c r="E1386" s="46"/>
      <c r="F1386" s="46"/>
      <c r="G1386" s="46"/>
      <c r="H1386" s="46"/>
      <c r="I1386" s="46"/>
      <c r="J1386" s="46"/>
      <c r="K1386" s="46"/>
      <c r="L1386" s="46"/>
      <c r="M1386" s="46"/>
      <c r="N1386" s="46"/>
      <c r="O1386" s="46"/>
      <c r="P1386" s="46"/>
      <c r="Q1386" s="46"/>
    </row>
    <row r="1387" spans="1:17" x14ac:dyDescent="0.35">
      <c r="A1387" s="46"/>
      <c r="B1387" s="46"/>
      <c r="C1387" s="46"/>
      <c r="D1387" s="46"/>
      <c r="E1387" s="46"/>
      <c r="F1387" s="46"/>
      <c r="G1387" s="46"/>
      <c r="H1387" s="46"/>
      <c r="I1387" s="46"/>
      <c r="J1387" s="46"/>
      <c r="K1387" s="46"/>
      <c r="L1387" s="46"/>
      <c r="M1387" s="46"/>
      <c r="N1387" s="46"/>
      <c r="O1387" s="46"/>
      <c r="P1387" s="46"/>
      <c r="Q1387" s="46"/>
    </row>
    <row r="1388" spans="1:17" x14ac:dyDescent="0.35">
      <c r="A1388" s="46"/>
      <c r="B1388" s="46"/>
      <c r="C1388" s="46"/>
      <c r="D1388" s="46"/>
      <c r="E1388" s="46"/>
      <c r="F1388" s="46"/>
      <c r="G1388" s="46"/>
      <c r="H1388" s="46"/>
      <c r="I1388" s="46"/>
      <c r="J1388" s="46"/>
      <c r="K1388" s="46"/>
      <c r="L1388" s="46"/>
      <c r="M1388" s="46"/>
      <c r="N1388" s="46"/>
      <c r="O1388" s="46"/>
      <c r="P1388" s="46"/>
      <c r="Q1388" s="46"/>
    </row>
    <row r="1389" spans="1:17" x14ac:dyDescent="0.35">
      <c r="A1389" s="46"/>
      <c r="B1389" s="46"/>
      <c r="C1389" s="46"/>
      <c r="D1389" s="46"/>
      <c r="E1389" s="46"/>
      <c r="F1389" s="46"/>
      <c r="G1389" s="46"/>
      <c r="H1389" s="46"/>
      <c r="I1389" s="46"/>
      <c r="J1389" s="46"/>
      <c r="K1389" s="46"/>
      <c r="L1389" s="46"/>
      <c r="M1389" s="46"/>
      <c r="N1389" s="46"/>
      <c r="O1389" s="46"/>
      <c r="P1389" s="46"/>
      <c r="Q1389" s="46"/>
    </row>
    <row r="1390" spans="1:17" x14ac:dyDescent="0.35">
      <c r="A1390" s="46"/>
      <c r="B1390" s="46"/>
      <c r="C1390" s="46"/>
      <c r="D1390" s="46"/>
      <c r="E1390" s="46"/>
      <c r="F1390" s="46"/>
      <c r="G1390" s="46"/>
      <c r="H1390" s="46"/>
      <c r="I1390" s="46"/>
      <c r="J1390" s="46"/>
      <c r="K1390" s="46"/>
      <c r="L1390" s="46"/>
      <c r="M1390" s="46"/>
      <c r="N1390" s="46"/>
      <c r="O1390" s="46"/>
      <c r="P1390" s="46"/>
      <c r="Q1390" s="46"/>
    </row>
    <row r="1391" spans="1:17" x14ac:dyDescent="0.35">
      <c r="A1391" s="46"/>
      <c r="B1391" s="46"/>
      <c r="C1391" s="46"/>
      <c r="D1391" s="46"/>
      <c r="E1391" s="46"/>
      <c r="F1391" s="46"/>
      <c r="G1391" s="46"/>
      <c r="H1391" s="46"/>
      <c r="I1391" s="46"/>
      <c r="J1391" s="46"/>
      <c r="K1391" s="46"/>
      <c r="L1391" s="46"/>
      <c r="M1391" s="46"/>
      <c r="N1391" s="46"/>
      <c r="O1391" s="46"/>
      <c r="P1391" s="46"/>
      <c r="Q1391" s="46"/>
    </row>
    <row r="1392" spans="1:17" x14ac:dyDescent="0.35">
      <c r="A1392" s="46"/>
      <c r="B1392" s="46"/>
      <c r="C1392" s="46"/>
      <c r="D1392" s="46"/>
      <c r="E1392" s="46"/>
      <c r="F1392" s="46"/>
      <c r="G1392" s="46"/>
      <c r="H1392" s="46"/>
      <c r="I1392" s="46"/>
      <c r="J1392" s="46"/>
      <c r="K1392" s="46"/>
      <c r="L1392" s="46"/>
      <c r="M1392" s="46"/>
      <c r="N1392" s="46"/>
      <c r="O1392" s="46"/>
      <c r="P1392" s="46"/>
      <c r="Q1392" s="46"/>
    </row>
    <row r="1393" spans="1:17" x14ac:dyDescent="0.35">
      <c r="A1393" s="46"/>
      <c r="B1393" s="46"/>
      <c r="C1393" s="46"/>
      <c r="D1393" s="46"/>
      <c r="E1393" s="46"/>
      <c r="F1393" s="46"/>
      <c r="G1393" s="46"/>
      <c r="H1393" s="46"/>
      <c r="I1393" s="46"/>
      <c r="J1393" s="46"/>
      <c r="K1393" s="46"/>
      <c r="L1393" s="46"/>
      <c r="M1393" s="46"/>
      <c r="N1393" s="46"/>
      <c r="O1393" s="46"/>
      <c r="P1393" s="46"/>
      <c r="Q1393" s="46"/>
    </row>
    <row r="1394" spans="1:17" x14ac:dyDescent="0.35">
      <c r="A1394" s="46"/>
      <c r="B1394" s="46"/>
      <c r="C1394" s="46"/>
      <c r="D1394" s="46"/>
      <c r="E1394" s="46"/>
      <c r="F1394" s="46"/>
      <c r="G1394" s="46"/>
      <c r="H1394" s="46"/>
      <c r="I1394" s="46"/>
      <c r="J1394" s="46"/>
      <c r="K1394" s="46"/>
      <c r="L1394" s="46"/>
      <c r="M1394" s="46"/>
      <c r="N1394" s="46"/>
      <c r="O1394" s="46"/>
      <c r="P1394" s="46"/>
      <c r="Q1394" s="46"/>
    </row>
    <row r="1395" spans="1:17" x14ac:dyDescent="0.35">
      <c r="A1395" s="46"/>
      <c r="B1395" s="46"/>
      <c r="C1395" s="46"/>
      <c r="D1395" s="46"/>
      <c r="E1395" s="46"/>
      <c r="F1395" s="46"/>
      <c r="G1395" s="46"/>
      <c r="H1395" s="46"/>
      <c r="I1395" s="46"/>
      <c r="J1395" s="46"/>
      <c r="K1395" s="46"/>
      <c r="L1395" s="46"/>
      <c r="M1395" s="46"/>
      <c r="N1395" s="46"/>
      <c r="O1395" s="46"/>
      <c r="P1395" s="46"/>
      <c r="Q1395" s="46"/>
    </row>
    <row r="1396" spans="1:17" x14ac:dyDescent="0.35">
      <c r="A1396" s="46"/>
      <c r="B1396" s="46"/>
      <c r="C1396" s="46"/>
      <c r="D1396" s="46"/>
      <c r="E1396" s="46"/>
      <c r="F1396" s="46"/>
      <c r="G1396" s="46"/>
      <c r="H1396" s="46"/>
      <c r="I1396" s="46"/>
      <c r="J1396" s="46"/>
      <c r="K1396" s="46"/>
      <c r="L1396" s="46"/>
      <c r="M1396" s="46"/>
      <c r="N1396" s="46"/>
      <c r="O1396" s="46"/>
      <c r="P1396" s="46"/>
      <c r="Q1396" s="46"/>
    </row>
    <row r="1397" spans="1:17" x14ac:dyDescent="0.35">
      <c r="A1397" s="46"/>
      <c r="B1397" s="46"/>
      <c r="C1397" s="46"/>
      <c r="D1397" s="46"/>
      <c r="E1397" s="46"/>
      <c r="F1397" s="46"/>
      <c r="G1397" s="46"/>
      <c r="H1397" s="46"/>
      <c r="I1397" s="46"/>
      <c r="J1397" s="46"/>
      <c r="K1397" s="46"/>
      <c r="L1397" s="46"/>
      <c r="M1397" s="46"/>
      <c r="N1397" s="46"/>
      <c r="O1397" s="46"/>
      <c r="P1397" s="46"/>
      <c r="Q1397" s="46"/>
    </row>
    <row r="1398" spans="1:17" x14ac:dyDescent="0.35">
      <c r="A1398" s="46"/>
      <c r="B1398" s="46"/>
      <c r="C1398" s="46"/>
      <c r="D1398" s="46"/>
      <c r="E1398" s="46"/>
      <c r="F1398" s="46"/>
      <c r="G1398" s="46"/>
      <c r="H1398" s="46"/>
      <c r="I1398" s="46"/>
      <c r="J1398" s="46"/>
      <c r="K1398" s="46"/>
      <c r="L1398" s="46"/>
      <c r="M1398" s="46"/>
      <c r="N1398" s="46"/>
      <c r="O1398" s="46"/>
      <c r="P1398" s="46"/>
      <c r="Q1398" s="46"/>
    </row>
    <row r="1399" spans="1:17" x14ac:dyDescent="0.35">
      <c r="A1399" s="46"/>
      <c r="B1399" s="46"/>
      <c r="C1399" s="46"/>
      <c r="D1399" s="46"/>
      <c r="E1399" s="46"/>
      <c r="F1399" s="46"/>
      <c r="G1399" s="46"/>
      <c r="H1399" s="46"/>
      <c r="I1399" s="46"/>
      <c r="J1399" s="46"/>
      <c r="K1399" s="46"/>
      <c r="L1399" s="46"/>
      <c r="M1399" s="46"/>
      <c r="N1399" s="46"/>
      <c r="O1399" s="46"/>
      <c r="P1399" s="46"/>
      <c r="Q1399" s="46"/>
    </row>
    <row r="1400" spans="1:17" x14ac:dyDescent="0.35">
      <c r="A1400" s="46"/>
      <c r="B1400" s="46"/>
      <c r="C1400" s="46"/>
      <c r="D1400" s="46"/>
      <c r="E1400" s="46"/>
      <c r="F1400" s="46"/>
      <c r="G1400" s="46"/>
      <c r="H1400" s="46"/>
      <c r="I1400" s="46"/>
      <c r="J1400" s="46"/>
      <c r="K1400" s="46"/>
      <c r="L1400" s="46"/>
      <c r="M1400" s="46"/>
      <c r="N1400" s="46"/>
      <c r="O1400" s="46"/>
      <c r="P1400" s="46"/>
      <c r="Q1400" s="46"/>
    </row>
    <row r="1401" spans="1:17" x14ac:dyDescent="0.35">
      <c r="A1401" s="46"/>
      <c r="B1401" s="46"/>
      <c r="C1401" s="46"/>
      <c r="D1401" s="46"/>
      <c r="E1401" s="46"/>
      <c r="F1401" s="46"/>
      <c r="G1401" s="46"/>
      <c r="H1401" s="46"/>
      <c r="I1401" s="46"/>
      <c r="J1401" s="46"/>
      <c r="K1401" s="46"/>
      <c r="L1401" s="46"/>
      <c r="M1401" s="46"/>
      <c r="N1401" s="46"/>
      <c r="O1401" s="46"/>
      <c r="P1401" s="46"/>
      <c r="Q1401" s="46"/>
    </row>
    <row r="1402" spans="1:17" x14ac:dyDescent="0.35">
      <c r="A1402" s="46"/>
      <c r="B1402" s="46"/>
      <c r="C1402" s="46"/>
      <c r="D1402" s="46"/>
      <c r="E1402" s="46"/>
      <c r="F1402" s="46"/>
      <c r="G1402" s="46"/>
      <c r="H1402" s="46"/>
      <c r="I1402" s="46"/>
      <c r="J1402" s="46"/>
      <c r="K1402" s="46"/>
      <c r="L1402" s="46"/>
      <c r="M1402" s="46"/>
      <c r="N1402" s="46"/>
      <c r="O1402" s="46"/>
      <c r="P1402" s="46"/>
      <c r="Q1402" s="46"/>
    </row>
    <row r="1403" spans="1:17" x14ac:dyDescent="0.35">
      <c r="A1403" s="46"/>
      <c r="B1403" s="46"/>
      <c r="C1403" s="46"/>
      <c r="D1403" s="46"/>
      <c r="E1403" s="46"/>
      <c r="F1403" s="46"/>
      <c r="G1403" s="46"/>
      <c r="H1403" s="46"/>
      <c r="I1403" s="46"/>
      <c r="J1403" s="46"/>
      <c r="K1403" s="46"/>
      <c r="L1403" s="46"/>
      <c r="M1403" s="46"/>
      <c r="N1403" s="46"/>
      <c r="O1403" s="46"/>
      <c r="P1403" s="46"/>
      <c r="Q1403" s="46"/>
    </row>
    <row r="1404" spans="1:17" x14ac:dyDescent="0.35">
      <c r="A1404" s="46"/>
      <c r="B1404" s="46"/>
      <c r="C1404" s="46"/>
      <c r="D1404" s="46"/>
      <c r="E1404" s="46"/>
      <c r="F1404" s="46"/>
      <c r="G1404" s="46"/>
      <c r="H1404" s="46"/>
      <c r="I1404" s="46"/>
      <c r="J1404" s="46"/>
      <c r="K1404" s="46"/>
      <c r="L1404" s="46"/>
      <c r="M1404" s="46"/>
      <c r="N1404" s="46"/>
      <c r="O1404" s="46"/>
      <c r="P1404" s="46"/>
      <c r="Q1404" s="46"/>
    </row>
    <row r="1405" spans="1:17" x14ac:dyDescent="0.35">
      <c r="A1405" s="46"/>
      <c r="B1405" s="46"/>
      <c r="C1405" s="46"/>
      <c r="D1405" s="46"/>
      <c r="E1405" s="46"/>
      <c r="F1405" s="46"/>
      <c r="G1405" s="46"/>
      <c r="H1405" s="46"/>
      <c r="I1405" s="46"/>
      <c r="J1405" s="46"/>
      <c r="K1405" s="46"/>
      <c r="L1405" s="46"/>
      <c r="M1405" s="46"/>
      <c r="N1405" s="46"/>
      <c r="O1405" s="46"/>
      <c r="P1405" s="46"/>
      <c r="Q1405" s="46"/>
    </row>
    <row r="1406" spans="1:17" x14ac:dyDescent="0.35">
      <c r="A1406" s="46"/>
      <c r="B1406" s="46"/>
      <c r="C1406" s="46"/>
      <c r="D1406" s="46"/>
      <c r="E1406" s="46"/>
      <c r="F1406" s="46"/>
      <c r="G1406" s="46"/>
      <c r="H1406" s="46"/>
      <c r="I1406" s="46"/>
      <c r="J1406" s="46"/>
      <c r="K1406" s="46"/>
      <c r="L1406" s="46"/>
      <c r="M1406" s="46"/>
      <c r="N1406" s="46"/>
      <c r="O1406" s="46"/>
      <c r="P1406" s="46"/>
      <c r="Q1406" s="46"/>
    </row>
    <row r="1407" spans="1:17" x14ac:dyDescent="0.35">
      <c r="A1407" s="46"/>
      <c r="B1407" s="46"/>
      <c r="C1407" s="46"/>
      <c r="D1407" s="46"/>
      <c r="E1407" s="46"/>
      <c r="F1407" s="46"/>
      <c r="G1407" s="46"/>
      <c r="H1407" s="46"/>
      <c r="I1407" s="46"/>
      <c r="J1407" s="46"/>
      <c r="K1407" s="46"/>
      <c r="L1407" s="46"/>
      <c r="M1407" s="46"/>
      <c r="N1407" s="46"/>
      <c r="O1407" s="46"/>
      <c r="P1407" s="46"/>
      <c r="Q1407" s="46"/>
    </row>
    <row r="1408" spans="1:17" x14ac:dyDescent="0.35">
      <c r="A1408" s="46"/>
      <c r="B1408" s="46"/>
      <c r="C1408" s="46"/>
      <c r="D1408" s="46"/>
      <c r="E1408" s="46"/>
      <c r="F1408" s="46"/>
      <c r="G1408" s="46"/>
      <c r="H1408" s="46"/>
      <c r="I1408" s="46"/>
      <c r="J1408" s="46"/>
      <c r="K1408" s="46"/>
      <c r="L1408" s="46"/>
      <c r="M1408" s="46"/>
      <c r="N1408" s="46"/>
      <c r="O1408" s="46"/>
      <c r="P1408" s="46"/>
      <c r="Q1408" s="46"/>
    </row>
    <row r="1409" spans="1:17" x14ac:dyDescent="0.35">
      <c r="A1409" s="46"/>
      <c r="B1409" s="46"/>
      <c r="C1409" s="46"/>
      <c r="D1409" s="46"/>
      <c r="E1409" s="46"/>
      <c r="F1409" s="46"/>
      <c r="G1409" s="46"/>
      <c r="H1409" s="46"/>
      <c r="I1409" s="46"/>
      <c r="J1409" s="46"/>
      <c r="K1409" s="46"/>
      <c r="L1409" s="46"/>
      <c r="M1409" s="46"/>
      <c r="N1409" s="46"/>
      <c r="O1409" s="46"/>
      <c r="P1409" s="46"/>
      <c r="Q1409" s="46"/>
    </row>
    <row r="1410" spans="1:17" x14ac:dyDescent="0.35">
      <c r="A1410" s="46"/>
      <c r="B1410" s="46"/>
      <c r="C1410" s="46"/>
      <c r="D1410" s="46"/>
      <c r="E1410" s="46"/>
      <c r="F1410" s="46"/>
      <c r="G1410" s="46"/>
      <c r="H1410" s="46"/>
      <c r="I1410" s="46"/>
      <c r="J1410" s="46"/>
      <c r="K1410" s="46"/>
      <c r="L1410" s="46"/>
      <c r="M1410" s="46"/>
      <c r="N1410" s="46"/>
      <c r="O1410" s="46"/>
      <c r="P1410" s="46"/>
      <c r="Q1410" s="46"/>
    </row>
    <row r="1411" spans="1:17" x14ac:dyDescent="0.35">
      <c r="A1411" s="46"/>
      <c r="B1411" s="46"/>
      <c r="C1411" s="46"/>
      <c r="D1411" s="46"/>
      <c r="E1411" s="46"/>
      <c r="F1411" s="46"/>
      <c r="G1411" s="46"/>
      <c r="H1411" s="46"/>
      <c r="I1411" s="46"/>
      <c r="J1411" s="46"/>
      <c r="K1411" s="46"/>
      <c r="L1411" s="46"/>
      <c r="M1411" s="46"/>
      <c r="N1411" s="46"/>
      <c r="O1411" s="46"/>
      <c r="P1411" s="46"/>
      <c r="Q1411" s="46"/>
    </row>
    <row r="1412" spans="1:17" x14ac:dyDescent="0.35">
      <c r="A1412" s="46"/>
      <c r="B1412" s="46"/>
      <c r="C1412" s="46"/>
      <c r="D1412" s="46"/>
      <c r="E1412" s="46"/>
      <c r="F1412" s="46"/>
      <c r="G1412" s="46"/>
      <c r="H1412" s="46"/>
      <c r="I1412" s="46"/>
      <c r="J1412" s="46"/>
      <c r="K1412" s="46"/>
      <c r="L1412" s="46"/>
      <c r="M1412" s="46"/>
      <c r="N1412" s="46"/>
      <c r="O1412" s="46"/>
      <c r="P1412" s="46"/>
      <c r="Q1412" s="46"/>
    </row>
    <row r="1413" spans="1:17" x14ac:dyDescent="0.35">
      <c r="A1413" s="46"/>
      <c r="B1413" s="46"/>
      <c r="C1413" s="46"/>
      <c r="D1413" s="46"/>
      <c r="E1413" s="46"/>
      <c r="F1413" s="46"/>
      <c r="G1413" s="46"/>
      <c r="H1413" s="46"/>
      <c r="I1413" s="46"/>
      <c r="J1413" s="46"/>
      <c r="K1413" s="46"/>
      <c r="L1413" s="46"/>
      <c r="M1413" s="46"/>
      <c r="N1413" s="46"/>
      <c r="O1413" s="46"/>
      <c r="P1413" s="46"/>
      <c r="Q1413" s="46"/>
    </row>
    <row r="1414" spans="1:17" x14ac:dyDescent="0.35">
      <c r="A1414" s="46"/>
      <c r="B1414" s="46"/>
      <c r="C1414" s="46"/>
      <c r="D1414" s="46"/>
      <c r="E1414" s="46"/>
      <c r="F1414" s="46"/>
      <c r="G1414" s="46"/>
      <c r="H1414" s="46"/>
      <c r="I1414" s="46"/>
      <c r="J1414" s="46"/>
      <c r="K1414" s="46"/>
      <c r="L1414" s="46"/>
      <c r="M1414" s="46"/>
      <c r="N1414" s="46"/>
      <c r="O1414" s="46"/>
      <c r="P1414" s="46"/>
      <c r="Q1414" s="46"/>
    </row>
    <row r="1415" spans="1:17" x14ac:dyDescent="0.35">
      <c r="A1415" s="46"/>
      <c r="B1415" s="46"/>
      <c r="C1415" s="46"/>
      <c r="D1415" s="46"/>
      <c r="E1415" s="46"/>
      <c r="F1415" s="46"/>
      <c r="G1415" s="46"/>
      <c r="H1415" s="46"/>
      <c r="I1415" s="46"/>
      <c r="J1415" s="46"/>
      <c r="K1415" s="46"/>
      <c r="L1415" s="46"/>
      <c r="M1415" s="46"/>
      <c r="N1415" s="46"/>
      <c r="O1415" s="46"/>
      <c r="P1415" s="46"/>
      <c r="Q1415" s="46"/>
    </row>
    <row r="1416" spans="1:17" x14ac:dyDescent="0.35">
      <c r="A1416" s="46"/>
      <c r="B1416" s="46"/>
      <c r="C1416" s="46"/>
      <c r="D1416" s="46"/>
      <c r="E1416" s="46"/>
      <c r="F1416" s="46"/>
      <c r="G1416" s="46"/>
      <c r="H1416" s="46"/>
      <c r="I1416" s="46"/>
      <c r="J1416" s="46"/>
      <c r="K1416" s="46"/>
      <c r="L1416" s="46"/>
      <c r="M1416" s="46"/>
      <c r="N1416" s="46"/>
      <c r="O1416" s="46"/>
      <c r="P1416" s="46"/>
      <c r="Q1416" s="46"/>
    </row>
    <row r="1417" spans="1:17" x14ac:dyDescent="0.35">
      <c r="A1417" s="46"/>
      <c r="B1417" s="46"/>
      <c r="C1417" s="46"/>
      <c r="D1417" s="46"/>
      <c r="E1417" s="46"/>
      <c r="F1417" s="46"/>
      <c r="G1417" s="46"/>
      <c r="H1417" s="46"/>
      <c r="I1417" s="46"/>
      <c r="J1417" s="46"/>
      <c r="K1417" s="46"/>
      <c r="L1417" s="46"/>
      <c r="M1417" s="46"/>
      <c r="N1417" s="46"/>
      <c r="O1417" s="46"/>
      <c r="P1417" s="46"/>
      <c r="Q1417" s="46"/>
    </row>
    <row r="1418" spans="1:17" x14ac:dyDescent="0.35">
      <c r="A1418" s="46"/>
      <c r="B1418" s="46"/>
      <c r="C1418" s="46"/>
      <c r="D1418" s="46"/>
      <c r="E1418" s="46"/>
      <c r="F1418" s="46"/>
      <c r="G1418" s="46"/>
      <c r="H1418" s="46"/>
      <c r="I1418" s="46"/>
      <c r="J1418" s="46"/>
      <c r="K1418" s="46"/>
      <c r="L1418" s="46"/>
      <c r="M1418" s="46"/>
      <c r="N1418" s="46"/>
      <c r="O1418" s="46"/>
      <c r="P1418" s="46"/>
      <c r="Q1418" s="46"/>
    </row>
    <row r="1419" spans="1:17" x14ac:dyDescent="0.35">
      <c r="A1419" s="46"/>
      <c r="B1419" s="46"/>
      <c r="C1419" s="46"/>
      <c r="D1419" s="46"/>
      <c r="E1419" s="46"/>
      <c r="F1419" s="46"/>
      <c r="G1419" s="46"/>
      <c r="H1419" s="46"/>
      <c r="I1419" s="46"/>
      <c r="J1419" s="46"/>
      <c r="K1419" s="46"/>
      <c r="L1419" s="46"/>
      <c r="M1419" s="46"/>
      <c r="N1419" s="46"/>
      <c r="O1419" s="46"/>
      <c r="P1419" s="46"/>
      <c r="Q1419" s="46"/>
    </row>
    <row r="1420" spans="1:17" x14ac:dyDescent="0.35">
      <c r="A1420" s="46"/>
      <c r="B1420" s="46"/>
      <c r="C1420" s="46"/>
      <c r="D1420" s="46"/>
      <c r="E1420" s="46"/>
      <c r="F1420" s="46"/>
      <c r="G1420" s="46"/>
      <c r="H1420" s="46"/>
      <c r="I1420" s="46"/>
      <c r="J1420" s="46"/>
      <c r="K1420" s="46"/>
      <c r="L1420" s="46"/>
      <c r="M1420" s="46"/>
      <c r="N1420" s="46"/>
      <c r="O1420" s="46"/>
      <c r="P1420" s="46"/>
      <c r="Q1420" s="46"/>
    </row>
    <row r="1421" spans="1:17" x14ac:dyDescent="0.35">
      <c r="A1421" s="46"/>
      <c r="B1421" s="46"/>
      <c r="C1421" s="46"/>
      <c r="D1421" s="46"/>
      <c r="E1421" s="46"/>
      <c r="F1421" s="46"/>
      <c r="G1421" s="46"/>
      <c r="H1421" s="46"/>
      <c r="I1421" s="46"/>
      <c r="J1421" s="46"/>
      <c r="K1421" s="46"/>
      <c r="L1421" s="46"/>
      <c r="M1421" s="46"/>
      <c r="N1421" s="46"/>
      <c r="O1421" s="46"/>
      <c r="P1421" s="46"/>
      <c r="Q1421" s="46"/>
    </row>
    <row r="1422" spans="1:17" x14ac:dyDescent="0.35">
      <c r="A1422" s="46"/>
      <c r="B1422" s="46"/>
      <c r="C1422" s="46"/>
      <c r="D1422" s="46"/>
      <c r="E1422" s="46"/>
      <c r="F1422" s="46"/>
      <c r="G1422" s="46"/>
      <c r="H1422" s="46"/>
      <c r="I1422" s="46"/>
      <c r="J1422" s="46"/>
      <c r="K1422" s="46"/>
      <c r="L1422" s="46"/>
      <c r="M1422" s="46"/>
      <c r="N1422" s="46"/>
      <c r="O1422" s="46"/>
      <c r="P1422" s="46"/>
      <c r="Q1422" s="46"/>
    </row>
    <row r="1423" spans="1:17" x14ac:dyDescent="0.35">
      <c r="A1423" s="46"/>
      <c r="B1423" s="46"/>
      <c r="C1423" s="46"/>
      <c r="D1423" s="46"/>
      <c r="E1423" s="46"/>
      <c r="F1423" s="46"/>
      <c r="G1423" s="46"/>
      <c r="H1423" s="46"/>
      <c r="I1423" s="46"/>
      <c r="J1423" s="46"/>
      <c r="K1423" s="46"/>
      <c r="L1423" s="46"/>
      <c r="M1423" s="46"/>
      <c r="N1423" s="46"/>
      <c r="O1423" s="46"/>
      <c r="P1423" s="46"/>
      <c r="Q1423" s="46"/>
    </row>
    <row r="1424" spans="1:17" x14ac:dyDescent="0.35">
      <c r="A1424" s="46"/>
      <c r="B1424" s="46"/>
      <c r="C1424" s="46"/>
      <c r="D1424" s="46"/>
      <c r="E1424" s="46"/>
      <c r="F1424" s="46"/>
      <c r="G1424" s="46"/>
      <c r="H1424" s="46"/>
      <c r="I1424" s="46"/>
      <c r="J1424" s="46"/>
      <c r="K1424" s="46"/>
      <c r="L1424" s="46"/>
      <c r="M1424" s="46"/>
      <c r="N1424" s="46"/>
      <c r="O1424" s="46"/>
      <c r="P1424" s="46"/>
      <c r="Q1424" s="46"/>
    </row>
    <row r="1425" spans="1:17" x14ac:dyDescent="0.35">
      <c r="A1425" s="46"/>
      <c r="B1425" s="46"/>
      <c r="C1425" s="46"/>
      <c r="D1425" s="46"/>
      <c r="E1425" s="46"/>
      <c r="F1425" s="46"/>
      <c r="G1425" s="46"/>
      <c r="H1425" s="46"/>
      <c r="I1425" s="46"/>
      <c r="J1425" s="46"/>
      <c r="K1425" s="46"/>
      <c r="L1425" s="46"/>
      <c r="M1425" s="46"/>
      <c r="N1425" s="46"/>
      <c r="O1425" s="46"/>
      <c r="P1425" s="46"/>
      <c r="Q1425" s="46"/>
    </row>
    <row r="1426" spans="1:17" x14ac:dyDescent="0.35">
      <c r="A1426" s="46"/>
      <c r="B1426" s="46"/>
      <c r="C1426" s="46"/>
      <c r="D1426" s="46"/>
      <c r="E1426" s="46"/>
      <c r="F1426" s="46"/>
      <c r="G1426" s="46"/>
      <c r="H1426" s="46"/>
      <c r="I1426" s="46"/>
      <c r="J1426" s="46"/>
      <c r="K1426" s="46"/>
      <c r="L1426" s="46"/>
      <c r="M1426" s="46"/>
      <c r="N1426" s="46"/>
      <c r="O1426" s="46"/>
      <c r="P1426" s="46"/>
      <c r="Q1426" s="46"/>
    </row>
    <row r="1427" spans="1:17" x14ac:dyDescent="0.35">
      <c r="A1427" s="46"/>
      <c r="B1427" s="46"/>
      <c r="C1427" s="46"/>
      <c r="D1427" s="46"/>
      <c r="E1427" s="46"/>
      <c r="F1427" s="46"/>
      <c r="G1427" s="46"/>
      <c r="H1427" s="46"/>
      <c r="I1427" s="46"/>
      <c r="J1427" s="46"/>
      <c r="K1427" s="46"/>
      <c r="L1427" s="46"/>
      <c r="M1427" s="46"/>
      <c r="N1427" s="46"/>
      <c r="O1427" s="46"/>
      <c r="P1427" s="46"/>
      <c r="Q1427" s="46"/>
    </row>
    <row r="1428" spans="1:17" x14ac:dyDescent="0.35">
      <c r="A1428" s="46"/>
      <c r="B1428" s="46"/>
      <c r="C1428" s="46"/>
      <c r="D1428" s="46"/>
      <c r="E1428" s="46"/>
      <c r="F1428" s="46"/>
      <c r="G1428" s="46"/>
      <c r="H1428" s="46"/>
      <c r="I1428" s="46"/>
      <c r="J1428" s="46"/>
      <c r="K1428" s="46"/>
      <c r="L1428" s="46"/>
      <c r="M1428" s="46"/>
      <c r="N1428" s="46"/>
      <c r="O1428" s="46"/>
      <c r="P1428" s="46"/>
      <c r="Q1428" s="46"/>
    </row>
    <row r="1429" spans="1:17" x14ac:dyDescent="0.35">
      <c r="A1429" s="46"/>
      <c r="B1429" s="46"/>
      <c r="C1429" s="46"/>
      <c r="D1429" s="46"/>
      <c r="E1429" s="46"/>
      <c r="F1429" s="46"/>
      <c r="G1429" s="46"/>
      <c r="H1429" s="46"/>
      <c r="I1429" s="46"/>
      <c r="J1429" s="46"/>
      <c r="K1429" s="46"/>
      <c r="L1429" s="46"/>
      <c r="M1429" s="46"/>
      <c r="N1429" s="46"/>
      <c r="O1429" s="46"/>
      <c r="P1429" s="46"/>
      <c r="Q1429" s="46"/>
    </row>
    <row r="1430" spans="1:17" x14ac:dyDescent="0.35">
      <c r="A1430" s="46"/>
      <c r="B1430" s="46"/>
      <c r="C1430" s="46"/>
      <c r="D1430" s="46"/>
      <c r="E1430" s="46"/>
      <c r="F1430" s="46"/>
      <c r="G1430" s="46"/>
      <c r="H1430" s="46"/>
      <c r="I1430" s="46"/>
      <c r="J1430" s="46"/>
      <c r="K1430" s="46"/>
      <c r="L1430" s="46"/>
      <c r="M1430" s="46"/>
      <c r="N1430" s="46"/>
      <c r="O1430" s="46"/>
      <c r="P1430" s="46"/>
      <c r="Q1430" s="46"/>
    </row>
    <row r="1431" spans="1:17" x14ac:dyDescent="0.35">
      <c r="A1431" s="46"/>
      <c r="B1431" s="46"/>
      <c r="C1431" s="46"/>
      <c r="D1431" s="46"/>
      <c r="E1431" s="46"/>
      <c r="F1431" s="46"/>
      <c r="G1431" s="46"/>
      <c r="H1431" s="46"/>
      <c r="I1431" s="46"/>
      <c r="J1431" s="46"/>
      <c r="K1431" s="46"/>
      <c r="L1431" s="46"/>
      <c r="M1431" s="46"/>
      <c r="N1431" s="46"/>
      <c r="O1431" s="46"/>
      <c r="P1431" s="46"/>
      <c r="Q1431" s="46"/>
    </row>
    <row r="1432" spans="1:17" x14ac:dyDescent="0.35">
      <c r="A1432" s="46"/>
      <c r="B1432" s="46"/>
      <c r="C1432" s="46"/>
      <c r="D1432" s="46"/>
      <c r="E1432" s="46"/>
      <c r="F1432" s="46"/>
      <c r="G1432" s="46"/>
      <c r="H1432" s="46"/>
      <c r="I1432" s="46"/>
      <c r="J1432" s="46"/>
      <c r="K1432" s="46"/>
      <c r="L1432" s="46"/>
      <c r="M1432" s="46"/>
      <c r="N1432" s="46"/>
      <c r="O1432" s="46"/>
      <c r="P1432" s="46"/>
      <c r="Q1432" s="46"/>
    </row>
    <row r="1433" spans="1:17" x14ac:dyDescent="0.35">
      <c r="A1433" s="46"/>
      <c r="B1433" s="46"/>
      <c r="C1433" s="46"/>
      <c r="D1433" s="46"/>
      <c r="E1433" s="46"/>
      <c r="F1433" s="46"/>
      <c r="G1433" s="46"/>
      <c r="H1433" s="46"/>
      <c r="I1433" s="46"/>
      <c r="J1433" s="46"/>
      <c r="K1433" s="46"/>
      <c r="L1433" s="46"/>
      <c r="M1433" s="46"/>
      <c r="N1433" s="46"/>
      <c r="O1433" s="46"/>
      <c r="P1433" s="46"/>
      <c r="Q1433" s="46"/>
    </row>
    <row r="1434" spans="1:17" x14ac:dyDescent="0.35">
      <c r="A1434" s="46"/>
      <c r="B1434" s="46"/>
      <c r="C1434" s="46"/>
      <c r="D1434" s="46"/>
      <c r="E1434" s="46"/>
      <c r="F1434" s="46"/>
      <c r="G1434" s="46"/>
      <c r="H1434" s="46"/>
      <c r="I1434" s="46"/>
      <c r="J1434" s="46"/>
      <c r="K1434" s="46"/>
      <c r="L1434" s="46"/>
      <c r="M1434" s="46"/>
      <c r="N1434" s="46"/>
      <c r="O1434" s="46"/>
      <c r="P1434" s="46"/>
      <c r="Q1434" s="46"/>
    </row>
    <row r="1435" spans="1:17" x14ac:dyDescent="0.35">
      <c r="A1435" s="46"/>
      <c r="B1435" s="46"/>
      <c r="C1435" s="46"/>
      <c r="D1435" s="46"/>
      <c r="E1435" s="46"/>
      <c r="F1435" s="46"/>
      <c r="G1435" s="46"/>
      <c r="H1435" s="46"/>
      <c r="I1435" s="46"/>
      <c r="J1435" s="46"/>
      <c r="K1435" s="46"/>
      <c r="L1435" s="46"/>
      <c r="M1435" s="46"/>
      <c r="N1435" s="46"/>
      <c r="O1435" s="46"/>
      <c r="P1435" s="46"/>
      <c r="Q1435" s="46"/>
    </row>
    <row r="1436" spans="1:17" x14ac:dyDescent="0.35">
      <c r="A1436" s="46"/>
      <c r="B1436" s="46"/>
      <c r="C1436" s="46"/>
      <c r="D1436" s="46"/>
      <c r="E1436" s="46"/>
      <c r="F1436" s="46"/>
      <c r="G1436" s="46"/>
      <c r="H1436" s="46"/>
      <c r="I1436" s="46"/>
      <c r="J1436" s="46"/>
      <c r="K1436" s="46"/>
      <c r="L1436" s="46"/>
      <c r="M1436" s="46"/>
      <c r="N1436" s="46"/>
      <c r="O1436" s="46"/>
      <c r="P1436" s="46"/>
      <c r="Q1436" s="46"/>
    </row>
    <row r="1437" spans="1:17" x14ac:dyDescent="0.35">
      <c r="A1437" s="46"/>
      <c r="B1437" s="46"/>
      <c r="C1437" s="46"/>
      <c r="D1437" s="46"/>
      <c r="E1437" s="46"/>
      <c r="F1437" s="46"/>
      <c r="G1437" s="46"/>
      <c r="H1437" s="46"/>
      <c r="I1437" s="46"/>
      <c r="J1437" s="46"/>
      <c r="K1437" s="46"/>
      <c r="L1437" s="46"/>
      <c r="M1437" s="46"/>
      <c r="N1437" s="46"/>
      <c r="O1437" s="46"/>
      <c r="P1437" s="46"/>
      <c r="Q1437" s="46"/>
    </row>
    <row r="1438" spans="1:17" x14ac:dyDescent="0.35">
      <c r="A1438" s="46"/>
      <c r="B1438" s="46"/>
      <c r="C1438" s="46"/>
      <c r="D1438" s="46"/>
      <c r="E1438" s="46"/>
      <c r="F1438" s="46"/>
      <c r="G1438" s="46"/>
      <c r="H1438" s="46"/>
      <c r="I1438" s="46"/>
      <c r="J1438" s="46"/>
      <c r="K1438" s="46"/>
      <c r="L1438" s="46"/>
      <c r="M1438" s="46"/>
      <c r="N1438" s="46"/>
      <c r="O1438" s="46"/>
      <c r="P1438" s="46"/>
      <c r="Q1438" s="46"/>
    </row>
    <row r="1439" spans="1:17" x14ac:dyDescent="0.35">
      <c r="A1439" s="46"/>
      <c r="B1439" s="46"/>
      <c r="C1439" s="46"/>
      <c r="D1439" s="46"/>
      <c r="E1439" s="46"/>
      <c r="F1439" s="46"/>
      <c r="G1439" s="46"/>
      <c r="H1439" s="46"/>
      <c r="I1439" s="46"/>
      <c r="J1439" s="46"/>
      <c r="K1439" s="46"/>
      <c r="L1439" s="46"/>
      <c r="M1439" s="46"/>
      <c r="N1439" s="46"/>
      <c r="O1439" s="46"/>
      <c r="P1439" s="46"/>
      <c r="Q1439" s="46"/>
    </row>
    <row r="1440" spans="1:17" x14ac:dyDescent="0.35">
      <c r="A1440" s="46"/>
      <c r="B1440" s="46"/>
      <c r="C1440" s="46"/>
      <c r="D1440" s="46"/>
      <c r="E1440" s="46"/>
      <c r="F1440" s="46"/>
      <c r="G1440" s="46"/>
      <c r="H1440" s="46"/>
      <c r="I1440" s="46"/>
      <c r="J1440" s="46"/>
      <c r="K1440" s="46"/>
      <c r="L1440" s="46"/>
      <c r="M1440" s="46"/>
      <c r="N1440" s="46"/>
      <c r="O1440" s="46"/>
      <c r="P1440" s="46"/>
      <c r="Q1440" s="46"/>
    </row>
    <row r="1441" spans="1:17" x14ac:dyDescent="0.35">
      <c r="A1441" s="46"/>
      <c r="B1441" s="46"/>
      <c r="C1441" s="46"/>
      <c r="D1441" s="46"/>
      <c r="E1441" s="46"/>
      <c r="F1441" s="46"/>
      <c r="G1441" s="46"/>
      <c r="H1441" s="46"/>
      <c r="I1441" s="46"/>
      <c r="J1441" s="46"/>
      <c r="K1441" s="46"/>
      <c r="L1441" s="46"/>
      <c r="M1441" s="46"/>
      <c r="N1441" s="46"/>
      <c r="O1441" s="46"/>
      <c r="P1441" s="46"/>
      <c r="Q1441" s="46"/>
    </row>
    <row r="1442" spans="1:17" x14ac:dyDescent="0.35">
      <c r="A1442" s="46"/>
      <c r="B1442" s="46"/>
      <c r="C1442" s="46"/>
      <c r="D1442" s="46"/>
      <c r="E1442" s="46"/>
      <c r="F1442" s="46"/>
      <c r="G1442" s="46"/>
      <c r="H1442" s="46"/>
      <c r="I1442" s="46"/>
      <c r="J1442" s="46"/>
      <c r="K1442" s="46"/>
      <c r="L1442" s="46"/>
      <c r="M1442" s="46"/>
      <c r="N1442" s="46"/>
      <c r="O1442" s="46"/>
      <c r="P1442" s="46"/>
      <c r="Q1442" s="46"/>
    </row>
    <row r="1443" spans="1:17" x14ac:dyDescent="0.35">
      <c r="A1443" s="46"/>
      <c r="B1443" s="46"/>
      <c r="C1443" s="46"/>
      <c r="D1443" s="46"/>
      <c r="E1443" s="46"/>
      <c r="F1443" s="46"/>
      <c r="G1443" s="46"/>
      <c r="H1443" s="46"/>
      <c r="I1443" s="46"/>
      <c r="J1443" s="46"/>
      <c r="K1443" s="46"/>
      <c r="L1443" s="46"/>
      <c r="M1443" s="46"/>
      <c r="N1443" s="46"/>
      <c r="O1443" s="46"/>
      <c r="P1443" s="46"/>
      <c r="Q1443" s="46"/>
    </row>
    <row r="1444" spans="1:17" x14ac:dyDescent="0.35">
      <c r="A1444" s="46"/>
      <c r="B1444" s="46"/>
      <c r="C1444" s="46"/>
      <c r="D1444" s="46"/>
      <c r="E1444" s="46"/>
      <c r="F1444" s="46"/>
      <c r="G1444" s="46"/>
      <c r="H1444" s="46"/>
      <c r="I1444" s="46"/>
      <c r="J1444" s="46"/>
      <c r="K1444" s="46"/>
      <c r="L1444" s="46"/>
      <c r="M1444" s="46"/>
      <c r="N1444" s="46"/>
      <c r="O1444" s="46"/>
      <c r="P1444" s="46"/>
      <c r="Q1444" s="46"/>
    </row>
    <row r="1445" spans="1:17" x14ac:dyDescent="0.35">
      <c r="A1445" s="46"/>
      <c r="B1445" s="46"/>
      <c r="C1445" s="46"/>
      <c r="D1445" s="46"/>
      <c r="E1445" s="46"/>
      <c r="F1445" s="46"/>
      <c r="G1445" s="46"/>
      <c r="H1445" s="46"/>
      <c r="I1445" s="46"/>
      <c r="J1445" s="46"/>
      <c r="K1445" s="46"/>
      <c r="L1445" s="46"/>
      <c r="M1445" s="46"/>
      <c r="N1445" s="46"/>
      <c r="O1445" s="46"/>
      <c r="P1445" s="46"/>
      <c r="Q1445" s="46"/>
    </row>
    <row r="1446" spans="1:17" x14ac:dyDescent="0.35">
      <c r="A1446" s="46"/>
      <c r="B1446" s="46"/>
      <c r="C1446" s="46"/>
      <c r="D1446" s="46"/>
      <c r="E1446" s="46"/>
      <c r="F1446" s="46"/>
      <c r="G1446" s="46"/>
      <c r="H1446" s="46"/>
      <c r="I1446" s="46"/>
      <c r="J1446" s="46"/>
      <c r="K1446" s="46"/>
      <c r="L1446" s="46"/>
      <c r="M1446" s="46"/>
      <c r="N1446" s="46"/>
      <c r="O1446" s="46"/>
      <c r="P1446" s="46"/>
      <c r="Q1446" s="46"/>
    </row>
    <row r="1447" spans="1:17" x14ac:dyDescent="0.35">
      <c r="A1447" s="46"/>
      <c r="B1447" s="46"/>
      <c r="C1447" s="46"/>
      <c r="D1447" s="46"/>
      <c r="E1447" s="46"/>
      <c r="F1447" s="46"/>
      <c r="G1447" s="46"/>
      <c r="H1447" s="46"/>
      <c r="I1447" s="46"/>
      <c r="J1447" s="46"/>
      <c r="K1447" s="46"/>
      <c r="L1447" s="46"/>
      <c r="M1447" s="46"/>
      <c r="N1447" s="46"/>
      <c r="O1447" s="46"/>
      <c r="P1447" s="46"/>
      <c r="Q1447" s="46"/>
    </row>
    <row r="1448" spans="1:17" x14ac:dyDescent="0.35">
      <c r="A1448" s="46"/>
      <c r="B1448" s="46"/>
      <c r="C1448" s="46"/>
      <c r="D1448" s="46"/>
      <c r="E1448" s="46"/>
      <c r="F1448" s="46"/>
      <c r="G1448" s="46"/>
      <c r="H1448" s="46"/>
      <c r="I1448" s="46"/>
      <c r="J1448" s="46"/>
      <c r="K1448" s="46"/>
      <c r="L1448" s="46"/>
      <c r="M1448" s="46"/>
      <c r="N1448" s="46"/>
      <c r="O1448" s="46"/>
      <c r="P1448" s="46"/>
      <c r="Q1448" s="46"/>
    </row>
    <row r="1449" spans="1:17" x14ac:dyDescent="0.35">
      <c r="A1449" s="46"/>
      <c r="B1449" s="46"/>
      <c r="C1449" s="46"/>
      <c r="D1449" s="46"/>
      <c r="E1449" s="46"/>
      <c r="F1449" s="46"/>
      <c r="G1449" s="46"/>
      <c r="H1449" s="46"/>
      <c r="I1449" s="46"/>
      <c r="J1449" s="46"/>
      <c r="K1449" s="46"/>
      <c r="L1449" s="46"/>
      <c r="M1449" s="46"/>
      <c r="N1449" s="46"/>
      <c r="O1449" s="46"/>
      <c r="P1449" s="46"/>
      <c r="Q1449" s="46"/>
    </row>
    <row r="1450" spans="1:17" x14ac:dyDescent="0.35">
      <c r="A1450" s="46"/>
      <c r="B1450" s="46"/>
      <c r="C1450" s="46"/>
      <c r="D1450" s="46"/>
      <c r="E1450" s="46"/>
      <c r="F1450" s="46"/>
      <c r="G1450" s="46"/>
      <c r="H1450" s="46"/>
      <c r="I1450" s="46"/>
      <c r="J1450" s="46"/>
      <c r="K1450" s="46"/>
      <c r="L1450" s="46"/>
      <c r="M1450" s="46"/>
      <c r="N1450" s="46"/>
      <c r="O1450" s="46"/>
      <c r="P1450" s="46"/>
      <c r="Q1450" s="46"/>
    </row>
    <row r="1451" spans="1:17" x14ac:dyDescent="0.35">
      <c r="A1451" s="46"/>
      <c r="B1451" s="46"/>
      <c r="C1451" s="46"/>
      <c r="D1451" s="46"/>
      <c r="E1451" s="46"/>
      <c r="F1451" s="46"/>
      <c r="G1451" s="46"/>
      <c r="H1451" s="46"/>
      <c r="I1451" s="46"/>
      <c r="J1451" s="46"/>
      <c r="K1451" s="46"/>
      <c r="L1451" s="46"/>
      <c r="M1451" s="46"/>
      <c r="N1451" s="46"/>
      <c r="O1451" s="46"/>
      <c r="P1451" s="46"/>
      <c r="Q1451" s="46"/>
    </row>
    <row r="1452" spans="1:17" x14ac:dyDescent="0.35">
      <c r="A1452" s="46"/>
      <c r="B1452" s="46"/>
      <c r="C1452" s="46"/>
      <c r="D1452" s="46"/>
      <c r="E1452" s="46"/>
      <c r="F1452" s="46"/>
      <c r="G1452" s="46"/>
      <c r="H1452" s="46"/>
      <c r="I1452" s="46"/>
      <c r="J1452" s="46"/>
      <c r="K1452" s="46"/>
      <c r="L1452" s="46"/>
      <c r="M1452" s="46"/>
      <c r="N1452" s="46"/>
      <c r="O1452" s="46"/>
      <c r="P1452" s="46"/>
      <c r="Q1452" s="46"/>
    </row>
    <row r="1453" spans="1:17" x14ac:dyDescent="0.35">
      <c r="A1453" s="46"/>
      <c r="B1453" s="46"/>
      <c r="C1453" s="46"/>
      <c r="D1453" s="46"/>
      <c r="E1453" s="46"/>
      <c r="F1453" s="46"/>
      <c r="G1453" s="46"/>
      <c r="H1453" s="46"/>
      <c r="I1453" s="46"/>
      <c r="J1453" s="46"/>
      <c r="K1453" s="46"/>
      <c r="L1453" s="46"/>
      <c r="M1453" s="46"/>
      <c r="N1453" s="46"/>
      <c r="O1453" s="46"/>
      <c r="P1453" s="46"/>
      <c r="Q1453" s="46"/>
    </row>
    <row r="1454" spans="1:17" x14ac:dyDescent="0.35">
      <c r="A1454" s="46"/>
      <c r="B1454" s="46"/>
      <c r="C1454" s="46"/>
      <c r="D1454" s="46"/>
      <c r="E1454" s="46"/>
      <c r="F1454" s="46"/>
      <c r="G1454" s="46"/>
      <c r="H1454" s="46"/>
      <c r="I1454" s="46"/>
      <c r="J1454" s="46"/>
      <c r="K1454" s="46"/>
      <c r="L1454" s="46"/>
      <c r="M1454" s="46"/>
      <c r="N1454" s="46"/>
      <c r="O1454" s="46"/>
      <c r="P1454" s="46"/>
      <c r="Q1454" s="46"/>
    </row>
    <row r="1455" spans="1:17" x14ac:dyDescent="0.35">
      <c r="A1455" s="46"/>
      <c r="B1455" s="46"/>
      <c r="C1455" s="46"/>
      <c r="D1455" s="46"/>
      <c r="E1455" s="46"/>
      <c r="F1455" s="46"/>
      <c r="G1455" s="46"/>
      <c r="H1455" s="46"/>
      <c r="I1455" s="46"/>
      <c r="J1455" s="46"/>
      <c r="K1455" s="46"/>
      <c r="L1455" s="46"/>
      <c r="M1455" s="46"/>
      <c r="N1455" s="46"/>
      <c r="O1455" s="46"/>
      <c r="P1455" s="46"/>
      <c r="Q1455" s="46"/>
    </row>
    <row r="1456" spans="1:17" x14ac:dyDescent="0.35">
      <c r="A1456" s="46"/>
      <c r="B1456" s="46"/>
      <c r="C1456" s="46"/>
      <c r="D1456" s="46"/>
      <c r="E1456" s="46"/>
      <c r="F1456" s="46"/>
      <c r="G1456" s="46"/>
      <c r="H1456" s="46"/>
      <c r="I1456" s="46"/>
      <c r="J1456" s="46"/>
      <c r="K1456" s="46"/>
      <c r="L1456" s="46"/>
      <c r="M1456" s="46"/>
      <c r="N1456" s="46"/>
      <c r="O1456" s="46"/>
      <c r="P1456" s="46"/>
      <c r="Q1456" s="46"/>
    </row>
    <row r="1457" spans="1:17" x14ac:dyDescent="0.35">
      <c r="A1457" s="46"/>
      <c r="B1457" s="46"/>
      <c r="C1457" s="46"/>
      <c r="D1457" s="46"/>
      <c r="E1457" s="46"/>
      <c r="F1457" s="46"/>
      <c r="G1457" s="46"/>
      <c r="H1457" s="46"/>
      <c r="I1457" s="46"/>
      <c r="J1457" s="46"/>
      <c r="K1457" s="46"/>
      <c r="L1457" s="46"/>
      <c r="M1457" s="46"/>
      <c r="N1457" s="46"/>
      <c r="O1457" s="46"/>
      <c r="P1457" s="46"/>
      <c r="Q1457" s="46"/>
    </row>
    <row r="1458" spans="1:17" x14ac:dyDescent="0.35">
      <c r="A1458" s="46"/>
      <c r="B1458" s="46"/>
      <c r="C1458" s="46"/>
      <c r="D1458" s="46"/>
      <c r="E1458" s="46"/>
      <c r="F1458" s="46"/>
      <c r="G1458" s="46"/>
      <c r="H1458" s="46"/>
      <c r="I1458" s="46"/>
      <c r="J1458" s="46"/>
      <c r="K1458" s="46"/>
      <c r="L1458" s="46"/>
      <c r="M1458" s="46"/>
      <c r="N1458" s="46"/>
      <c r="O1458" s="46"/>
      <c r="P1458" s="46"/>
      <c r="Q1458" s="46"/>
    </row>
    <row r="1459" spans="1:17" x14ac:dyDescent="0.35">
      <c r="A1459" s="46"/>
      <c r="B1459" s="46"/>
      <c r="C1459" s="46"/>
      <c r="D1459" s="46"/>
      <c r="E1459" s="46"/>
      <c r="F1459" s="46"/>
      <c r="G1459" s="46"/>
      <c r="H1459" s="46"/>
      <c r="I1459" s="46"/>
      <c r="J1459" s="46"/>
      <c r="K1459" s="46"/>
      <c r="L1459" s="46"/>
      <c r="M1459" s="46"/>
      <c r="N1459" s="46"/>
      <c r="O1459" s="46"/>
      <c r="P1459" s="46"/>
      <c r="Q1459" s="46"/>
    </row>
    <row r="1460" spans="1:17" x14ac:dyDescent="0.35">
      <c r="A1460" s="46"/>
      <c r="B1460" s="46"/>
      <c r="C1460" s="46"/>
      <c r="D1460" s="46"/>
      <c r="E1460" s="46"/>
      <c r="F1460" s="46"/>
      <c r="G1460" s="46"/>
      <c r="H1460" s="46"/>
      <c r="I1460" s="46"/>
      <c r="J1460" s="46"/>
      <c r="K1460" s="46"/>
      <c r="L1460" s="46"/>
      <c r="M1460" s="46"/>
      <c r="N1460" s="46"/>
      <c r="O1460" s="46"/>
      <c r="P1460" s="46"/>
      <c r="Q1460" s="46"/>
    </row>
    <row r="1461" spans="1:17" x14ac:dyDescent="0.35">
      <c r="A1461" s="46"/>
      <c r="B1461" s="46"/>
      <c r="C1461" s="46"/>
      <c r="D1461" s="46"/>
      <c r="E1461" s="46"/>
      <c r="F1461" s="46"/>
      <c r="G1461" s="46"/>
      <c r="H1461" s="46"/>
      <c r="I1461" s="46"/>
      <c r="J1461" s="46"/>
      <c r="K1461" s="46"/>
      <c r="L1461" s="46"/>
      <c r="M1461" s="46"/>
      <c r="N1461" s="46"/>
      <c r="O1461" s="46"/>
      <c r="P1461" s="46"/>
      <c r="Q1461" s="46"/>
    </row>
    <row r="1462" spans="1:17" x14ac:dyDescent="0.35">
      <c r="A1462" s="46"/>
      <c r="B1462" s="46"/>
      <c r="C1462" s="46"/>
      <c r="D1462" s="46"/>
      <c r="E1462" s="46"/>
      <c r="F1462" s="46"/>
      <c r="G1462" s="46"/>
      <c r="H1462" s="46"/>
      <c r="I1462" s="46"/>
      <c r="J1462" s="46"/>
      <c r="K1462" s="46"/>
      <c r="L1462" s="46"/>
      <c r="M1462" s="46"/>
      <c r="N1462" s="46"/>
      <c r="O1462" s="46"/>
      <c r="P1462" s="46"/>
      <c r="Q1462" s="46"/>
    </row>
    <row r="1463" spans="1:17" x14ac:dyDescent="0.35">
      <c r="A1463" s="46"/>
      <c r="B1463" s="46"/>
      <c r="C1463" s="46"/>
      <c r="D1463" s="46"/>
      <c r="E1463" s="46"/>
      <c r="F1463" s="46"/>
      <c r="G1463" s="46"/>
      <c r="H1463" s="46"/>
      <c r="I1463" s="46"/>
      <c r="J1463" s="46"/>
      <c r="K1463" s="46"/>
      <c r="L1463" s="46"/>
      <c r="M1463" s="46"/>
      <c r="N1463" s="46"/>
      <c r="O1463" s="46"/>
      <c r="P1463" s="46"/>
      <c r="Q1463" s="46"/>
    </row>
    <row r="1464" spans="1:17" x14ac:dyDescent="0.35">
      <c r="A1464" s="46"/>
      <c r="B1464" s="46"/>
      <c r="C1464" s="46"/>
      <c r="D1464" s="46"/>
      <c r="E1464" s="46"/>
      <c r="F1464" s="46"/>
      <c r="G1464" s="46"/>
      <c r="H1464" s="46"/>
      <c r="I1464" s="46"/>
      <c r="J1464" s="46"/>
      <c r="K1464" s="46"/>
      <c r="L1464" s="46"/>
      <c r="M1464" s="46"/>
      <c r="N1464" s="46"/>
      <c r="O1464" s="46"/>
      <c r="P1464" s="46"/>
      <c r="Q1464" s="46"/>
    </row>
    <row r="1465" spans="1:17" x14ac:dyDescent="0.35">
      <c r="A1465" s="46"/>
      <c r="B1465" s="46"/>
      <c r="C1465" s="46"/>
      <c r="D1465" s="46"/>
      <c r="E1465" s="46"/>
      <c r="F1465" s="46"/>
      <c r="G1465" s="46"/>
      <c r="H1465" s="46"/>
      <c r="I1465" s="46"/>
      <c r="J1465" s="46"/>
      <c r="K1465" s="46"/>
      <c r="L1465" s="46"/>
      <c r="M1465" s="46"/>
      <c r="N1465" s="46"/>
      <c r="O1465" s="46"/>
      <c r="P1465" s="46"/>
      <c r="Q1465" s="46"/>
    </row>
    <row r="1466" spans="1:17" x14ac:dyDescent="0.35">
      <c r="A1466" s="46"/>
      <c r="B1466" s="46"/>
      <c r="C1466" s="46"/>
      <c r="D1466" s="46"/>
      <c r="E1466" s="46"/>
      <c r="F1466" s="46"/>
      <c r="G1466" s="46"/>
      <c r="H1466" s="46"/>
      <c r="I1466" s="46"/>
      <c r="J1466" s="46"/>
      <c r="K1466" s="46"/>
      <c r="L1466" s="46"/>
      <c r="M1466" s="46"/>
      <c r="N1466" s="46"/>
      <c r="O1466" s="46"/>
      <c r="P1466" s="46"/>
      <c r="Q1466" s="46"/>
    </row>
    <row r="1467" spans="1:17" x14ac:dyDescent="0.35">
      <c r="A1467" s="46"/>
      <c r="B1467" s="46"/>
      <c r="C1467" s="46"/>
      <c r="D1467" s="46"/>
      <c r="E1467" s="46"/>
      <c r="F1467" s="46"/>
      <c r="G1467" s="46"/>
      <c r="H1467" s="46"/>
      <c r="I1467" s="46"/>
      <c r="J1467" s="46"/>
      <c r="K1467" s="46"/>
      <c r="L1467" s="46"/>
      <c r="M1467" s="46"/>
      <c r="N1467" s="46"/>
      <c r="O1467" s="46"/>
      <c r="P1467" s="46"/>
      <c r="Q1467" s="46"/>
    </row>
    <row r="1468" spans="1:17" x14ac:dyDescent="0.35">
      <c r="A1468" s="46"/>
      <c r="B1468" s="46"/>
      <c r="C1468" s="46"/>
      <c r="D1468" s="46"/>
      <c r="E1468" s="46"/>
      <c r="F1468" s="46"/>
      <c r="G1468" s="46"/>
      <c r="H1468" s="46"/>
      <c r="I1468" s="46"/>
      <c r="J1468" s="46"/>
      <c r="K1468" s="46"/>
      <c r="L1468" s="46"/>
      <c r="M1468" s="46"/>
      <c r="N1468" s="46"/>
      <c r="O1468" s="46"/>
      <c r="P1468" s="46"/>
      <c r="Q1468" s="46"/>
    </row>
    <row r="1469" spans="1:17" x14ac:dyDescent="0.35">
      <c r="A1469" s="46"/>
      <c r="B1469" s="46"/>
      <c r="C1469" s="46"/>
      <c r="D1469" s="46"/>
      <c r="E1469" s="46"/>
      <c r="F1469" s="46"/>
      <c r="G1469" s="46"/>
      <c r="H1469" s="46"/>
      <c r="I1469" s="46"/>
      <c r="J1469" s="46"/>
      <c r="K1469" s="46"/>
      <c r="L1469" s="46"/>
      <c r="M1469" s="46"/>
      <c r="N1469" s="46"/>
      <c r="O1469" s="46"/>
      <c r="P1469" s="46"/>
      <c r="Q1469" s="46"/>
    </row>
    <row r="1470" spans="1:17" x14ac:dyDescent="0.35">
      <c r="A1470" s="46"/>
      <c r="B1470" s="46"/>
      <c r="C1470" s="46"/>
      <c r="D1470" s="46"/>
      <c r="E1470" s="46"/>
      <c r="F1470" s="46"/>
      <c r="G1470" s="46"/>
      <c r="H1470" s="46"/>
      <c r="I1470" s="46"/>
      <c r="J1470" s="46"/>
      <c r="K1470" s="46"/>
      <c r="L1470" s="46"/>
      <c r="M1470" s="46"/>
      <c r="N1470" s="46"/>
      <c r="O1470" s="46"/>
      <c r="P1470" s="46"/>
      <c r="Q1470" s="46"/>
    </row>
    <row r="1471" spans="1:17" x14ac:dyDescent="0.35">
      <c r="A1471" s="46"/>
      <c r="B1471" s="46"/>
      <c r="C1471" s="46"/>
      <c r="D1471" s="46"/>
      <c r="E1471" s="46"/>
      <c r="F1471" s="46"/>
      <c r="G1471" s="46"/>
      <c r="H1471" s="46"/>
      <c r="I1471" s="46"/>
      <c r="J1471" s="46"/>
      <c r="K1471" s="46"/>
      <c r="L1471" s="46"/>
      <c r="M1471" s="46"/>
      <c r="N1471" s="46"/>
      <c r="O1471" s="46"/>
      <c r="P1471" s="46"/>
      <c r="Q1471" s="46"/>
    </row>
    <row r="1472" spans="1:17" x14ac:dyDescent="0.35">
      <c r="A1472" s="46"/>
      <c r="B1472" s="46"/>
      <c r="C1472" s="46"/>
      <c r="D1472" s="46"/>
      <c r="E1472" s="46"/>
      <c r="F1472" s="46"/>
      <c r="G1472" s="46"/>
      <c r="H1472" s="46"/>
      <c r="I1472" s="46"/>
      <c r="J1472" s="46"/>
      <c r="K1472" s="46"/>
      <c r="L1472" s="46"/>
      <c r="M1472" s="46"/>
      <c r="N1472" s="46"/>
      <c r="O1472" s="46"/>
      <c r="P1472" s="46"/>
      <c r="Q1472" s="46"/>
    </row>
    <row r="1473" spans="1:17" x14ac:dyDescent="0.35">
      <c r="A1473" s="46"/>
      <c r="B1473" s="46"/>
      <c r="C1473" s="46"/>
      <c r="D1473" s="46"/>
      <c r="E1473" s="46"/>
      <c r="F1473" s="46"/>
      <c r="G1473" s="46"/>
      <c r="H1473" s="46"/>
      <c r="I1473" s="46"/>
      <c r="J1473" s="46"/>
      <c r="K1473" s="46"/>
      <c r="L1473" s="46"/>
      <c r="M1473" s="46"/>
      <c r="N1473" s="46"/>
      <c r="O1473" s="46"/>
      <c r="P1473" s="46"/>
      <c r="Q1473" s="46"/>
    </row>
    <row r="1474" spans="1:17" x14ac:dyDescent="0.35">
      <c r="A1474" s="46"/>
      <c r="B1474" s="46"/>
      <c r="C1474" s="46"/>
      <c r="D1474" s="46"/>
      <c r="E1474" s="46"/>
      <c r="F1474" s="46"/>
      <c r="G1474" s="46"/>
      <c r="H1474" s="46"/>
      <c r="I1474" s="46"/>
      <c r="J1474" s="46"/>
      <c r="K1474" s="46"/>
      <c r="L1474" s="46"/>
      <c r="M1474" s="46"/>
      <c r="N1474" s="46"/>
      <c r="O1474" s="46"/>
      <c r="P1474" s="46"/>
      <c r="Q1474" s="46"/>
    </row>
    <row r="1475" spans="1:17" x14ac:dyDescent="0.35">
      <c r="A1475" s="46"/>
      <c r="B1475" s="46"/>
      <c r="C1475" s="46"/>
      <c r="D1475" s="46"/>
      <c r="E1475" s="46"/>
      <c r="F1475" s="46"/>
      <c r="G1475" s="46"/>
      <c r="H1475" s="46"/>
      <c r="I1475" s="46"/>
      <c r="J1475" s="46"/>
      <c r="K1475" s="46"/>
      <c r="L1475" s="46"/>
      <c r="M1475" s="46"/>
      <c r="N1475" s="46"/>
      <c r="O1475" s="46"/>
      <c r="P1475" s="46"/>
      <c r="Q1475" s="46"/>
    </row>
    <row r="1476" spans="1:17" x14ac:dyDescent="0.35">
      <c r="A1476" s="46"/>
      <c r="B1476" s="46"/>
      <c r="C1476" s="46"/>
      <c r="D1476" s="46"/>
      <c r="E1476" s="46"/>
      <c r="F1476" s="46"/>
      <c r="G1476" s="46"/>
      <c r="H1476" s="46"/>
      <c r="I1476" s="46"/>
      <c r="J1476" s="46"/>
      <c r="K1476" s="46"/>
      <c r="L1476" s="46"/>
      <c r="M1476" s="46"/>
      <c r="N1476" s="46"/>
      <c r="O1476" s="46"/>
      <c r="P1476" s="46"/>
      <c r="Q1476" s="46"/>
    </row>
    <row r="1477" spans="1:17" x14ac:dyDescent="0.35">
      <c r="A1477" s="46"/>
      <c r="B1477" s="46"/>
      <c r="C1477" s="46"/>
      <c r="D1477" s="46"/>
      <c r="E1477" s="46"/>
      <c r="F1477" s="46"/>
      <c r="G1477" s="46"/>
      <c r="H1477" s="46"/>
      <c r="I1477" s="46"/>
      <c r="J1477" s="46"/>
      <c r="K1477" s="46"/>
      <c r="L1477" s="46"/>
      <c r="M1477" s="46"/>
      <c r="N1477" s="46"/>
      <c r="O1477" s="46"/>
      <c r="P1477" s="46"/>
      <c r="Q1477" s="46"/>
    </row>
    <row r="1478" spans="1:17" x14ac:dyDescent="0.35">
      <c r="A1478" s="46"/>
      <c r="B1478" s="46"/>
      <c r="C1478" s="46"/>
      <c r="D1478" s="46"/>
      <c r="E1478" s="46"/>
      <c r="F1478" s="46"/>
      <c r="G1478" s="46"/>
      <c r="H1478" s="46"/>
      <c r="I1478" s="46"/>
      <c r="J1478" s="46"/>
      <c r="K1478" s="46"/>
      <c r="L1478" s="46"/>
      <c r="M1478" s="46"/>
      <c r="N1478" s="46"/>
      <c r="O1478" s="46"/>
      <c r="P1478" s="46"/>
      <c r="Q1478" s="46"/>
    </row>
    <row r="1479" spans="1:17" x14ac:dyDescent="0.35">
      <c r="A1479" s="46"/>
      <c r="B1479" s="46"/>
      <c r="C1479" s="46"/>
      <c r="D1479" s="46"/>
      <c r="E1479" s="46"/>
      <c r="F1479" s="46"/>
      <c r="G1479" s="46"/>
      <c r="H1479" s="46"/>
      <c r="I1479" s="46"/>
      <c r="J1479" s="46"/>
      <c r="K1479" s="46"/>
      <c r="L1479" s="46"/>
      <c r="M1479" s="46"/>
      <c r="N1479" s="46"/>
      <c r="O1479" s="46"/>
      <c r="P1479" s="46"/>
      <c r="Q1479" s="46"/>
    </row>
    <row r="1480" spans="1:17" x14ac:dyDescent="0.35">
      <c r="A1480" s="46"/>
      <c r="B1480" s="46"/>
      <c r="C1480" s="46"/>
      <c r="D1480" s="46"/>
      <c r="E1480" s="46"/>
      <c r="F1480" s="46"/>
      <c r="G1480" s="46"/>
      <c r="H1480" s="46"/>
      <c r="I1480" s="46"/>
      <c r="J1480" s="46"/>
      <c r="K1480" s="46"/>
      <c r="L1480" s="46"/>
      <c r="M1480" s="46"/>
      <c r="N1480" s="46"/>
      <c r="O1480" s="46"/>
      <c r="P1480" s="46"/>
      <c r="Q1480" s="46"/>
    </row>
    <row r="1481" spans="1:17" x14ac:dyDescent="0.35">
      <c r="A1481" s="46"/>
      <c r="B1481" s="46"/>
      <c r="C1481" s="46"/>
      <c r="D1481" s="46"/>
      <c r="E1481" s="46"/>
      <c r="F1481" s="46"/>
      <c r="G1481" s="46"/>
      <c r="H1481" s="46"/>
      <c r="I1481" s="46"/>
      <c r="J1481" s="46"/>
      <c r="K1481" s="46"/>
      <c r="L1481" s="46"/>
      <c r="M1481" s="46"/>
      <c r="N1481" s="46"/>
      <c r="O1481" s="46"/>
      <c r="P1481" s="46"/>
      <c r="Q1481" s="46"/>
    </row>
    <row r="1482" spans="1:17" x14ac:dyDescent="0.35">
      <c r="A1482" s="46"/>
      <c r="B1482" s="46"/>
      <c r="C1482" s="46"/>
      <c r="D1482" s="46"/>
      <c r="E1482" s="46"/>
      <c r="F1482" s="46"/>
      <c r="G1482" s="46"/>
      <c r="H1482" s="46"/>
      <c r="I1482" s="46"/>
      <c r="J1482" s="46"/>
      <c r="K1482" s="46"/>
      <c r="L1482" s="46"/>
      <c r="M1482" s="46"/>
      <c r="N1482" s="46"/>
      <c r="O1482" s="46"/>
      <c r="P1482" s="46"/>
      <c r="Q1482" s="46"/>
    </row>
    <row r="1483" spans="1:17" x14ac:dyDescent="0.35">
      <c r="A1483" s="46"/>
      <c r="B1483" s="46"/>
      <c r="C1483" s="46"/>
      <c r="D1483" s="46"/>
      <c r="E1483" s="46"/>
      <c r="F1483" s="46"/>
      <c r="G1483" s="46"/>
      <c r="H1483" s="46"/>
      <c r="I1483" s="46"/>
      <c r="J1483" s="46"/>
      <c r="K1483" s="46"/>
      <c r="L1483" s="46"/>
      <c r="M1483" s="46"/>
      <c r="N1483" s="46"/>
      <c r="O1483" s="46"/>
      <c r="P1483" s="46"/>
      <c r="Q1483" s="46"/>
    </row>
    <row r="1484" spans="1:17" x14ac:dyDescent="0.35">
      <c r="A1484" s="46"/>
      <c r="B1484" s="46"/>
      <c r="C1484" s="46"/>
      <c r="D1484" s="46"/>
      <c r="E1484" s="46"/>
      <c r="F1484" s="46"/>
      <c r="G1484" s="46"/>
      <c r="H1484" s="46"/>
      <c r="I1484" s="46"/>
      <c r="J1484" s="46"/>
      <c r="K1484" s="46"/>
      <c r="L1484" s="46"/>
      <c r="M1484" s="46"/>
      <c r="N1484" s="46"/>
      <c r="O1484" s="46"/>
      <c r="P1484" s="46"/>
      <c r="Q1484" s="46"/>
    </row>
    <row r="1485" spans="1:17" x14ac:dyDescent="0.35">
      <c r="A1485" s="46"/>
      <c r="B1485" s="46"/>
      <c r="C1485" s="46"/>
      <c r="D1485" s="46"/>
      <c r="E1485" s="46"/>
      <c r="F1485" s="46"/>
      <c r="G1485" s="46"/>
      <c r="H1485" s="46"/>
      <c r="I1485" s="46"/>
      <c r="J1485" s="46"/>
      <c r="K1485" s="46"/>
      <c r="L1485" s="46"/>
      <c r="M1485" s="46"/>
      <c r="N1485" s="46"/>
      <c r="O1485" s="46"/>
      <c r="P1485" s="46"/>
      <c r="Q1485" s="46"/>
    </row>
    <row r="1486" spans="1:17" x14ac:dyDescent="0.35">
      <c r="A1486" s="46"/>
      <c r="B1486" s="46"/>
      <c r="C1486" s="46"/>
      <c r="D1486" s="46"/>
      <c r="E1486" s="46"/>
      <c r="F1486" s="46"/>
      <c r="G1486" s="46"/>
      <c r="H1486" s="46"/>
      <c r="I1486" s="46"/>
      <c r="J1486" s="46"/>
      <c r="K1486" s="46"/>
      <c r="L1486" s="46"/>
      <c r="M1486" s="46"/>
      <c r="N1486" s="46"/>
      <c r="O1486" s="46"/>
      <c r="P1486" s="46"/>
      <c r="Q1486" s="46"/>
    </row>
    <row r="1487" spans="1:17" x14ac:dyDescent="0.35">
      <c r="A1487" s="46"/>
      <c r="B1487" s="46"/>
      <c r="C1487" s="46"/>
      <c r="D1487" s="46"/>
      <c r="E1487" s="46"/>
      <c r="F1487" s="46"/>
      <c r="G1487" s="46"/>
      <c r="H1487" s="46"/>
      <c r="I1487" s="46"/>
      <c r="J1487" s="46"/>
      <c r="K1487" s="46"/>
      <c r="L1487" s="46"/>
      <c r="M1487" s="46"/>
      <c r="N1487" s="46"/>
      <c r="O1487" s="46"/>
      <c r="P1487" s="46"/>
      <c r="Q1487" s="46"/>
    </row>
    <row r="1488" spans="1:17" x14ac:dyDescent="0.35">
      <c r="A1488" s="46"/>
      <c r="B1488" s="46"/>
      <c r="C1488" s="46"/>
      <c r="D1488" s="46"/>
      <c r="E1488" s="46"/>
      <c r="F1488" s="46"/>
      <c r="G1488" s="46"/>
      <c r="H1488" s="46"/>
      <c r="I1488" s="46"/>
      <c r="J1488" s="46"/>
      <c r="K1488" s="46"/>
      <c r="L1488" s="46"/>
      <c r="M1488" s="46"/>
      <c r="N1488" s="46"/>
      <c r="O1488" s="46"/>
      <c r="P1488" s="46"/>
      <c r="Q1488" s="46"/>
    </row>
    <row r="1489" spans="1:17" x14ac:dyDescent="0.35">
      <c r="A1489" s="46"/>
      <c r="B1489" s="46"/>
      <c r="C1489" s="46"/>
      <c r="D1489" s="46"/>
      <c r="E1489" s="46"/>
      <c r="F1489" s="46"/>
      <c r="G1489" s="46"/>
      <c r="H1489" s="46"/>
      <c r="I1489" s="46"/>
      <c r="J1489" s="46"/>
      <c r="K1489" s="46"/>
      <c r="L1489" s="46"/>
      <c r="M1489" s="46"/>
      <c r="N1489" s="46"/>
      <c r="O1489" s="46"/>
      <c r="P1489" s="46"/>
      <c r="Q1489" s="46"/>
    </row>
    <row r="1490" spans="1:17" x14ac:dyDescent="0.35">
      <c r="A1490" s="46"/>
      <c r="B1490" s="46"/>
      <c r="C1490" s="46"/>
      <c r="D1490" s="46"/>
      <c r="E1490" s="46"/>
      <c r="F1490" s="46"/>
      <c r="G1490" s="46"/>
      <c r="H1490" s="46"/>
      <c r="I1490" s="46"/>
      <c r="J1490" s="46"/>
      <c r="K1490" s="46"/>
      <c r="L1490" s="46"/>
      <c r="M1490" s="46"/>
      <c r="N1490" s="46"/>
      <c r="O1490" s="46"/>
      <c r="P1490" s="46"/>
      <c r="Q1490" s="46"/>
    </row>
    <row r="1491" spans="1:17" x14ac:dyDescent="0.35">
      <c r="A1491" s="46"/>
      <c r="B1491" s="46"/>
      <c r="C1491" s="46"/>
      <c r="D1491" s="46"/>
      <c r="E1491" s="46"/>
      <c r="F1491" s="46"/>
      <c r="G1491" s="46"/>
      <c r="H1491" s="46"/>
      <c r="I1491" s="46"/>
      <c r="J1491" s="46"/>
      <c r="K1491" s="46"/>
      <c r="L1491" s="46"/>
      <c r="M1491" s="46"/>
      <c r="N1491" s="46"/>
      <c r="O1491" s="46"/>
      <c r="P1491" s="46"/>
      <c r="Q1491" s="46"/>
    </row>
    <row r="1492" spans="1:17" x14ac:dyDescent="0.35">
      <c r="A1492" s="46"/>
      <c r="B1492" s="46"/>
      <c r="C1492" s="46"/>
      <c r="D1492" s="46"/>
      <c r="E1492" s="46"/>
      <c r="F1492" s="46"/>
      <c r="G1492" s="46"/>
      <c r="H1492" s="46"/>
      <c r="I1492" s="46"/>
      <c r="J1492" s="46"/>
      <c r="K1492" s="46"/>
      <c r="L1492" s="46"/>
      <c r="M1492" s="46"/>
      <c r="N1492" s="46"/>
      <c r="O1492" s="46"/>
      <c r="P1492" s="46"/>
      <c r="Q1492" s="46"/>
    </row>
    <row r="1493" spans="1:17" x14ac:dyDescent="0.35">
      <c r="A1493" s="46"/>
      <c r="B1493" s="46"/>
      <c r="C1493" s="46"/>
      <c r="D1493" s="46"/>
      <c r="E1493" s="46"/>
      <c r="F1493" s="46"/>
      <c r="G1493" s="46"/>
      <c r="H1493" s="46"/>
      <c r="I1493" s="46"/>
      <c r="J1493" s="46"/>
      <c r="K1493" s="46"/>
      <c r="L1493" s="46"/>
      <c r="M1493" s="46"/>
      <c r="N1493" s="46"/>
      <c r="O1493" s="46"/>
      <c r="P1493" s="46"/>
      <c r="Q1493" s="46"/>
    </row>
    <row r="1494" spans="1:17" x14ac:dyDescent="0.35">
      <c r="A1494" s="46"/>
      <c r="B1494" s="46"/>
      <c r="C1494" s="46"/>
      <c r="D1494" s="46"/>
      <c r="E1494" s="46"/>
      <c r="F1494" s="46"/>
      <c r="G1494" s="46"/>
      <c r="H1494" s="46"/>
      <c r="I1494" s="46"/>
      <c r="J1494" s="46"/>
      <c r="K1494" s="46"/>
      <c r="L1494" s="46"/>
      <c r="M1494" s="46"/>
      <c r="N1494" s="46"/>
      <c r="O1494" s="46"/>
      <c r="P1494" s="46"/>
      <c r="Q1494" s="46"/>
    </row>
    <row r="1495" spans="1:17" x14ac:dyDescent="0.35">
      <c r="A1495" s="46"/>
      <c r="B1495" s="46"/>
      <c r="C1495" s="46"/>
      <c r="D1495" s="46"/>
      <c r="E1495" s="46"/>
      <c r="F1495" s="46"/>
      <c r="G1495" s="46"/>
      <c r="H1495" s="46"/>
      <c r="I1495" s="46"/>
      <c r="J1495" s="46"/>
      <c r="K1495" s="46"/>
      <c r="L1495" s="46"/>
      <c r="M1495" s="46"/>
      <c r="N1495" s="46"/>
      <c r="O1495" s="46"/>
      <c r="P1495" s="46"/>
      <c r="Q1495" s="46"/>
    </row>
    <row r="1496" spans="1:17" x14ac:dyDescent="0.35">
      <c r="A1496" s="46"/>
      <c r="B1496" s="46"/>
      <c r="C1496" s="46"/>
      <c r="D1496" s="46"/>
      <c r="E1496" s="46"/>
      <c r="F1496" s="46"/>
      <c r="G1496" s="46"/>
      <c r="H1496" s="46"/>
      <c r="I1496" s="46"/>
      <c r="J1496" s="46"/>
      <c r="K1496" s="46"/>
      <c r="L1496" s="46"/>
      <c r="M1496" s="46"/>
      <c r="N1496" s="46"/>
      <c r="O1496" s="46"/>
      <c r="P1496" s="46"/>
      <c r="Q1496" s="46"/>
    </row>
    <row r="1497" spans="1:17" x14ac:dyDescent="0.35">
      <c r="A1497" s="46"/>
      <c r="B1497" s="46"/>
      <c r="C1497" s="46"/>
      <c r="D1497" s="46"/>
      <c r="E1497" s="46"/>
      <c r="F1497" s="46"/>
      <c r="G1497" s="46"/>
      <c r="H1497" s="46"/>
      <c r="I1497" s="46"/>
      <c r="J1497" s="46"/>
      <c r="K1497" s="46"/>
      <c r="L1497" s="46"/>
      <c r="M1497" s="46"/>
      <c r="N1497" s="46"/>
      <c r="O1497" s="46"/>
      <c r="P1497" s="46"/>
      <c r="Q1497" s="46"/>
    </row>
    <row r="1498" spans="1:17" x14ac:dyDescent="0.35">
      <c r="A1498" s="46"/>
      <c r="B1498" s="46"/>
      <c r="C1498" s="46"/>
      <c r="D1498" s="46"/>
      <c r="E1498" s="46"/>
      <c r="F1498" s="46"/>
      <c r="G1498" s="46"/>
      <c r="H1498" s="46"/>
      <c r="I1498" s="46"/>
      <c r="J1498" s="46"/>
      <c r="K1498" s="46"/>
      <c r="L1498" s="46"/>
      <c r="M1498" s="46"/>
      <c r="N1498" s="46"/>
      <c r="O1498" s="46"/>
      <c r="P1498" s="46"/>
      <c r="Q1498" s="46"/>
    </row>
    <row r="1499" spans="1:17" x14ac:dyDescent="0.35">
      <c r="A1499" s="46"/>
      <c r="B1499" s="46"/>
      <c r="C1499" s="46"/>
      <c r="D1499" s="46"/>
      <c r="E1499" s="46"/>
      <c r="F1499" s="46"/>
      <c r="G1499" s="46"/>
      <c r="H1499" s="46"/>
      <c r="I1499" s="46"/>
      <c r="J1499" s="46"/>
      <c r="K1499" s="46"/>
      <c r="L1499" s="46"/>
      <c r="M1499" s="46"/>
      <c r="N1499" s="46"/>
      <c r="O1499" s="46"/>
      <c r="P1499" s="46"/>
      <c r="Q1499" s="46"/>
    </row>
    <row r="1500" spans="1:17" x14ac:dyDescent="0.35">
      <c r="A1500" s="46"/>
      <c r="B1500" s="46"/>
      <c r="C1500" s="46"/>
      <c r="D1500" s="46"/>
      <c r="E1500" s="46"/>
      <c r="F1500" s="46"/>
      <c r="G1500" s="46"/>
      <c r="H1500" s="46"/>
      <c r="I1500" s="46"/>
      <c r="J1500" s="46"/>
      <c r="K1500" s="46"/>
      <c r="L1500" s="46"/>
      <c r="M1500" s="46"/>
      <c r="N1500" s="46"/>
      <c r="O1500" s="46"/>
      <c r="P1500" s="46"/>
      <c r="Q1500" s="46"/>
    </row>
    <row r="1501" spans="1:17" x14ac:dyDescent="0.35">
      <c r="A1501" s="46"/>
      <c r="B1501" s="46"/>
      <c r="C1501" s="46"/>
      <c r="D1501" s="46"/>
      <c r="E1501" s="46"/>
      <c r="F1501" s="46"/>
      <c r="G1501" s="46"/>
      <c r="H1501" s="46"/>
      <c r="I1501" s="46"/>
      <c r="J1501" s="46"/>
      <c r="K1501" s="46"/>
      <c r="L1501" s="46"/>
      <c r="M1501" s="46"/>
      <c r="N1501" s="46"/>
      <c r="O1501" s="46"/>
      <c r="P1501" s="46"/>
      <c r="Q1501" s="46"/>
    </row>
    <row r="1502" spans="1:17" x14ac:dyDescent="0.35">
      <c r="A1502" s="46"/>
      <c r="B1502" s="46"/>
      <c r="C1502" s="46"/>
      <c r="D1502" s="46"/>
      <c r="E1502" s="46"/>
      <c r="F1502" s="46"/>
      <c r="G1502" s="46"/>
      <c r="H1502" s="46"/>
      <c r="I1502" s="46"/>
      <c r="J1502" s="46"/>
      <c r="K1502" s="46"/>
      <c r="L1502" s="46"/>
      <c r="M1502" s="46"/>
      <c r="N1502" s="46"/>
      <c r="O1502" s="46"/>
      <c r="P1502" s="46"/>
      <c r="Q1502" s="46"/>
    </row>
    <row r="1503" spans="1:17" x14ac:dyDescent="0.35">
      <c r="A1503" s="46"/>
      <c r="B1503" s="46"/>
      <c r="C1503" s="46"/>
      <c r="D1503" s="46"/>
      <c r="E1503" s="46"/>
      <c r="F1503" s="46"/>
      <c r="G1503" s="46"/>
      <c r="H1503" s="46"/>
      <c r="I1503" s="46"/>
      <c r="J1503" s="46"/>
      <c r="K1503" s="46"/>
      <c r="L1503" s="46"/>
      <c r="M1503" s="46"/>
      <c r="N1503" s="46"/>
      <c r="O1503" s="46"/>
      <c r="P1503" s="46"/>
      <c r="Q1503" s="46"/>
    </row>
    <row r="1504" spans="1:17" x14ac:dyDescent="0.35">
      <c r="A1504" s="46"/>
      <c r="B1504" s="46"/>
      <c r="C1504" s="46"/>
      <c r="D1504" s="46"/>
      <c r="E1504" s="46"/>
      <c r="F1504" s="46"/>
      <c r="G1504" s="46"/>
      <c r="H1504" s="46"/>
      <c r="I1504" s="46"/>
      <c r="J1504" s="46"/>
      <c r="K1504" s="46"/>
      <c r="L1504" s="46"/>
      <c r="M1504" s="46"/>
      <c r="N1504" s="46"/>
      <c r="O1504" s="46"/>
      <c r="P1504" s="46"/>
      <c r="Q1504" s="46"/>
    </row>
    <row r="1505" spans="1:17" x14ac:dyDescent="0.35">
      <c r="A1505" s="46"/>
      <c r="B1505" s="46"/>
      <c r="C1505" s="46"/>
      <c r="D1505" s="46"/>
      <c r="E1505" s="46"/>
      <c r="F1505" s="46"/>
      <c r="G1505" s="46"/>
      <c r="H1505" s="46"/>
      <c r="I1505" s="46"/>
      <c r="J1505" s="46"/>
      <c r="K1505" s="46"/>
      <c r="L1505" s="46"/>
      <c r="M1505" s="46"/>
      <c r="N1505" s="46"/>
      <c r="O1505" s="46"/>
      <c r="P1505" s="46"/>
      <c r="Q1505" s="46"/>
    </row>
    <row r="1506" spans="1:17" x14ac:dyDescent="0.35">
      <c r="A1506" s="46"/>
      <c r="B1506" s="46"/>
      <c r="C1506" s="46"/>
      <c r="D1506" s="46"/>
      <c r="E1506" s="46"/>
      <c r="F1506" s="46"/>
      <c r="G1506" s="46"/>
      <c r="H1506" s="46"/>
      <c r="I1506" s="46"/>
      <c r="J1506" s="46"/>
      <c r="K1506" s="46"/>
      <c r="L1506" s="46"/>
      <c r="M1506" s="46"/>
      <c r="N1506" s="46"/>
      <c r="O1506" s="46"/>
      <c r="P1506" s="46"/>
      <c r="Q1506" s="46"/>
    </row>
    <row r="1507" spans="1:17" x14ac:dyDescent="0.35">
      <c r="A1507" s="46"/>
      <c r="B1507" s="46"/>
      <c r="C1507" s="46"/>
      <c r="D1507" s="46"/>
      <c r="E1507" s="46"/>
      <c r="F1507" s="46"/>
      <c r="G1507" s="46"/>
      <c r="H1507" s="46"/>
      <c r="I1507" s="46"/>
      <c r="J1507" s="46"/>
      <c r="K1507" s="46"/>
      <c r="L1507" s="46"/>
      <c r="M1507" s="46"/>
      <c r="N1507" s="46"/>
      <c r="O1507" s="46"/>
      <c r="P1507" s="46"/>
      <c r="Q1507" s="46"/>
    </row>
    <row r="1508" spans="1:17" x14ac:dyDescent="0.35">
      <c r="A1508" s="46"/>
      <c r="B1508" s="46"/>
      <c r="C1508" s="46"/>
      <c r="D1508" s="46"/>
      <c r="E1508" s="46"/>
      <c r="F1508" s="46"/>
      <c r="G1508" s="46"/>
      <c r="H1508" s="46"/>
      <c r="I1508" s="46"/>
      <c r="J1508" s="46"/>
      <c r="K1508" s="46"/>
      <c r="L1508" s="46"/>
      <c r="M1508" s="46"/>
      <c r="N1508" s="46"/>
      <c r="O1508" s="46"/>
      <c r="P1508" s="46"/>
      <c r="Q1508" s="46"/>
    </row>
    <row r="1509" spans="1:17" x14ac:dyDescent="0.35">
      <c r="A1509" s="46"/>
      <c r="B1509" s="46"/>
      <c r="C1509" s="46"/>
      <c r="D1509" s="46"/>
      <c r="E1509" s="46"/>
      <c r="F1509" s="46"/>
      <c r="G1509" s="46"/>
      <c r="H1509" s="46"/>
      <c r="I1509" s="46"/>
      <c r="J1509" s="46"/>
      <c r="K1509" s="46"/>
      <c r="L1509" s="46"/>
      <c r="M1509" s="46"/>
      <c r="N1509" s="46"/>
      <c r="O1509" s="46"/>
      <c r="P1509" s="46"/>
      <c r="Q1509" s="46"/>
    </row>
    <row r="1510" spans="1:17" x14ac:dyDescent="0.35">
      <c r="A1510" s="46"/>
      <c r="B1510" s="46"/>
      <c r="C1510" s="46"/>
      <c r="D1510" s="46"/>
      <c r="E1510" s="46"/>
      <c r="F1510" s="46"/>
      <c r="G1510" s="46"/>
      <c r="H1510" s="46"/>
      <c r="I1510" s="46"/>
      <c r="J1510" s="46"/>
      <c r="K1510" s="46"/>
      <c r="L1510" s="46"/>
      <c r="M1510" s="46"/>
      <c r="N1510" s="46"/>
      <c r="O1510" s="46"/>
      <c r="P1510" s="46"/>
      <c r="Q1510" s="46"/>
    </row>
    <row r="1511" spans="1:17" x14ac:dyDescent="0.35">
      <c r="A1511" s="46"/>
      <c r="B1511" s="46"/>
      <c r="C1511" s="46"/>
      <c r="D1511" s="46"/>
      <c r="E1511" s="46"/>
      <c r="F1511" s="46"/>
      <c r="G1511" s="46"/>
      <c r="H1511" s="46"/>
      <c r="I1511" s="46"/>
      <c r="J1511" s="46"/>
      <c r="K1511" s="46"/>
      <c r="L1511" s="46"/>
      <c r="M1511" s="46"/>
      <c r="N1511" s="46"/>
      <c r="O1511" s="46"/>
      <c r="P1511" s="46"/>
      <c r="Q1511" s="46"/>
    </row>
    <row r="1512" spans="1:17" x14ac:dyDescent="0.35">
      <c r="A1512" s="46"/>
      <c r="B1512" s="46"/>
      <c r="C1512" s="46"/>
      <c r="D1512" s="46"/>
      <c r="E1512" s="46"/>
      <c r="F1512" s="46"/>
      <c r="G1512" s="46"/>
      <c r="H1512" s="46"/>
      <c r="I1512" s="46"/>
      <c r="J1512" s="46"/>
      <c r="K1512" s="46"/>
      <c r="L1512" s="46"/>
      <c r="M1512" s="46"/>
      <c r="N1512" s="46"/>
      <c r="O1512" s="46"/>
      <c r="P1512" s="46"/>
      <c r="Q1512" s="46"/>
    </row>
    <row r="1513" spans="1:17" x14ac:dyDescent="0.35">
      <c r="A1513" s="46"/>
      <c r="B1513" s="46"/>
      <c r="C1513" s="46"/>
      <c r="D1513" s="46"/>
      <c r="E1513" s="46"/>
      <c r="F1513" s="46"/>
      <c r="G1513" s="46"/>
      <c r="H1513" s="46"/>
      <c r="I1513" s="46"/>
      <c r="J1513" s="46"/>
      <c r="K1513" s="46"/>
      <c r="L1513" s="46"/>
      <c r="M1513" s="46"/>
      <c r="N1513" s="46"/>
      <c r="O1513" s="46"/>
      <c r="P1513" s="46"/>
      <c r="Q1513" s="46"/>
    </row>
    <row r="1514" spans="1:17" x14ac:dyDescent="0.35">
      <c r="A1514" s="46"/>
      <c r="B1514" s="46"/>
      <c r="C1514" s="46"/>
      <c r="D1514" s="46"/>
      <c r="E1514" s="46"/>
      <c r="F1514" s="46"/>
      <c r="G1514" s="46"/>
      <c r="H1514" s="46"/>
      <c r="I1514" s="46"/>
      <c r="J1514" s="46"/>
      <c r="K1514" s="46"/>
      <c r="L1514" s="46"/>
      <c r="M1514" s="46"/>
      <c r="N1514" s="46"/>
      <c r="O1514" s="46"/>
      <c r="P1514" s="46"/>
      <c r="Q1514" s="46"/>
    </row>
    <row r="1515" spans="1:17" x14ac:dyDescent="0.35">
      <c r="A1515" s="46"/>
      <c r="B1515" s="46"/>
      <c r="C1515" s="46"/>
      <c r="D1515" s="46"/>
      <c r="E1515" s="46"/>
      <c r="F1515" s="46"/>
      <c r="G1515" s="46"/>
      <c r="H1515" s="46"/>
      <c r="I1515" s="46"/>
      <c r="J1515" s="46"/>
      <c r="K1515" s="46"/>
      <c r="L1515" s="46"/>
      <c r="M1515" s="46"/>
      <c r="N1515" s="46"/>
      <c r="O1515" s="46"/>
      <c r="P1515" s="46"/>
      <c r="Q1515" s="46"/>
    </row>
    <row r="1516" spans="1:17" x14ac:dyDescent="0.35">
      <c r="A1516" s="46"/>
      <c r="B1516" s="46"/>
      <c r="C1516" s="46"/>
      <c r="D1516" s="46"/>
      <c r="E1516" s="46"/>
      <c r="F1516" s="46"/>
      <c r="G1516" s="46"/>
      <c r="H1516" s="46"/>
      <c r="I1516" s="46"/>
      <c r="J1516" s="46"/>
      <c r="K1516" s="46"/>
      <c r="L1516" s="46"/>
      <c r="M1516" s="46"/>
      <c r="N1516" s="46"/>
      <c r="O1516" s="46"/>
      <c r="P1516" s="46"/>
      <c r="Q1516" s="46"/>
    </row>
    <row r="1517" spans="1:17" x14ac:dyDescent="0.35">
      <c r="A1517" s="46"/>
      <c r="B1517" s="46"/>
      <c r="C1517" s="46"/>
      <c r="D1517" s="46"/>
      <c r="E1517" s="46"/>
      <c r="F1517" s="46"/>
      <c r="G1517" s="46"/>
      <c r="H1517" s="46"/>
      <c r="I1517" s="46"/>
      <c r="J1517" s="46"/>
      <c r="K1517" s="46"/>
      <c r="L1517" s="46"/>
      <c r="M1517" s="46"/>
      <c r="N1517" s="46"/>
      <c r="O1517" s="46"/>
      <c r="P1517" s="46"/>
      <c r="Q1517" s="46"/>
    </row>
    <row r="1518" spans="1:17" x14ac:dyDescent="0.35">
      <c r="A1518" s="46"/>
      <c r="B1518" s="46"/>
      <c r="C1518" s="46"/>
      <c r="D1518" s="46"/>
      <c r="E1518" s="46"/>
      <c r="F1518" s="46"/>
      <c r="G1518" s="46"/>
      <c r="H1518" s="46"/>
      <c r="I1518" s="46"/>
      <c r="J1518" s="46"/>
      <c r="K1518" s="46"/>
      <c r="L1518" s="46"/>
      <c r="M1518" s="46"/>
      <c r="N1518" s="46"/>
      <c r="O1518" s="46"/>
      <c r="P1518" s="46"/>
      <c r="Q1518" s="46"/>
    </row>
    <row r="1519" spans="1:17" x14ac:dyDescent="0.35">
      <c r="A1519" s="46"/>
      <c r="B1519" s="46"/>
      <c r="C1519" s="46"/>
      <c r="D1519" s="46"/>
      <c r="E1519" s="46"/>
      <c r="F1519" s="46"/>
      <c r="G1519" s="46"/>
      <c r="H1519" s="46"/>
      <c r="I1519" s="46"/>
      <c r="J1519" s="46"/>
      <c r="K1519" s="46"/>
      <c r="L1519" s="46"/>
      <c r="M1519" s="46"/>
      <c r="N1519" s="46"/>
      <c r="O1519" s="46"/>
      <c r="P1519" s="46"/>
      <c r="Q1519" s="46"/>
    </row>
    <row r="1520" spans="1:17" x14ac:dyDescent="0.35">
      <c r="A1520" s="46"/>
      <c r="B1520" s="46"/>
      <c r="C1520" s="46"/>
      <c r="D1520" s="46"/>
      <c r="E1520" s="46"/>
      <c r="F1520" s="46"/>
      <c r="G1520" s="46"/>
      <c r="H1520" s="46"/>
      <c r="I1520" s="46"/>
      <c r="J1520" s="46"/>
      <c r="K1520" s="46"/>
      <c r="L1520" s="46"/>
      <c r="M1520" s="46"/>
      <c r="N1520" s="46"/>
      <c r="O1520" s="46"/>
      <c r="P1520" s="46"/>
      <c r="Q1520" s="46"/>
    </row>
    <row r="1521" spans="1:17" x14ac:dyDescent="0.35">
      <c r="A1521" s="46"/>
      <c r="B1521" s="46"/>
      <c r="C1521" s="46"/>
      <c r="D1521" s="46"/>
      <c r="E1521" s="46"/>
      <c r="F1521" s="46"/>
      <c r="G1521" s="46"/>
      <c r="H1521" s="46"/>
      <c r="I1521" s="46"/>
      <c r="J1521" s="46"/>
      <c r="K1521" s="46"/>
      <c r="L1521" s="46"/>
      <c r="M1521" s="46"/>
      <c r="N1521" s="46"/>
      <c r="O1521" s="46"/>
      <c r="P1521" s="46"/>
      <c r="Q1521" s="46"/>
    </row>
    <row r="1522" spans="1:17" x14ac:dyDescent="0.35">
      <c r="A1522" s="46"/>
      <c r="B1522" s="46"/>
      <c r="C1522" s="46"/>
      <c r="D1522" s="46"/>
      <c r="E1522" s="46"/>
      <c r="F1522" s="46"/>
      <c r="G1522" s="46"/>
      <c r="H1522" s="46"/>
      <c r="I1522" s="46"/>
      <c r="J1522" s="46"/>
      <c r="K1522" s="46"/>
      <c r="L1522" s="46"/>
      <c r="M1522" s="46"/>
      <c r="N1522" s="46"/>
      <c r="O1522" s="46"/>
      <c r="P1522" s="46"/>
      <c r="Q1522" s="46"/>
    </row>
    <row r="1523" spans="1:17" x14ac:dyDescent="0.35">
      <c r="A1523" s="46"/>
      <c r="B1523" s="46"/>
      <c r="C1523" s="46"/>
      <c r="D1523" s="46"/>
      <c r="E1523" s="46"/>
      <c r="F1523" s="46"/>
      <c r="G1523" s="46"/>
      <c r="H1523" s="46"/>
      <c r="I1523" s="46"/>
      <c r="J1523" s="46"/>
      <c r="K1523" s="46"/>
      <c r="L1523" s="46"/>
      <c r="M1523" s="46"/>
      <c r="N1523" s="46"/>
      <c r="O1523" s="46"/>
      <c r="P1523" s="46"/>
      <c r="Q1523" s="46"/>
    </row>
    <row r="1524" spans="1:17" x14ac:dyDescent="0.35">
      <c r="A1524" s="46"/>
      <c r="B1524" s="46"/>
      <c r="C1524" s="46"/>
      <c r="D1524" s="46"/>
      <c r="E1524" s="46"/>
      <c r="F1524" s="46"/>
      <c r="G1524" s="46"/>
      <c r="H1524" s="46"/>
      <c r="I1524" s="46"/>
      <c r="J1524" s="46"/>
      <c r="K1524" s="46"/>
      <c r="L1524" s="46"/>
      <c r="M1524" s="46"/>
      <c r="N1524" s="46"/>
      <c r="O1524" s="46"/>
      <c r="P1524" s="46"/>
      <c r="Q1524" s="46"/>
    </row>
    <row r="1525" spans="1:17" x14ac:dyDescent="0.35">
      <c r="A1525" s="46"/>
      <c r="B1525" s="46"/>
      <c r="C1525" s="46"/>
      <c r="D1525" s="46"/>
      <c r="E1525" s="46"/>
      <c r="F1525" s="46"/>
      <c r="G1525" s="46"/>
      <c r="H1525" s="46"/>
      <c r="I1525" s="46"/>
      <c r="J1525" s="46"/>
      <c r="K1525" s="46"/>
      <c r="L1525" s="46"/>
      <c r="M1525" s="46"/>
      <c r="N1525" s="46"/>
      <c r="O1525" s="46"/>
      <c r="P1525" s="46"/>
      <c r="Q1525" s="46"/>
    </row>
    <row r="1526" spans="1:17" x14ac:dyDescent="0.35">
      <c r="A1526" s="46"/>
      <c r="B1526" s="46"/>
      <c r="C1526" s="46"/>
      <c r="D1526" s="46"/>
      <c r="E1526" s="46"/>
      <c r="F1526" s="46"/>
      <c r="G1526" s="46"/>
      <c r="H1526" s="46"/>
      <c r="I1526" s="46"/>
      <c r="J1526" s="46"/>
      <c r="K1526" s="46"/>
      <c r="L1526" s="46"/>
      <c r="M1526" s="46"/>
      <c r="N1526" s="46"/>
      <c r="O1526" s="46"/>
      <c r="P1526" s="46"/>
      <c r="Q1526" s="46"/>
    </row>
    <row r="1527" spans="1:17" x14ac:dyDescent="0.35">
      <c r="A1527" s="46"/>
      <c r="B1527" s="46"/>
      <c r="C1527" s="46"/>
      <c r="D1527" s="46"/>
      <c r="E1527" s="46"/>
      <c r="F1527" s="46"/>
      <c r="G1527" s="46"/>
      <c r="H1527" s="46"/>
      <c r="I1527" s="46"/>
      <c r="J1527" s="46"/>
      <c r="K1527" s="46"/>
      <c r="L1527" s="46"/>
      <c r="M1527" s="46"/>
      <c r="N1527" s="46"/>
      <c r="O1527" s="46"/>
      <c r="P1527" s="46"/>
      <c r="Q1527" s="46"/>
    </row>
    <row r="1528" spans="1:17" x14ac:dyDescent="0.35">
      <c r="A1528" s="46"/>
      <c r="B1528" s="46"/>
      <c r="C1528" s="46"/>
      <c r="D1528" s="46"/>
      <c r="E1528" s="46"/>
      <c r="F1528" s="46"/>
      <c r="G1528" s="46"/>
      <c r="H1528" s="46"/>
      <c r="I1528" s="46"/>
      <c r="J1528" s="46"/>
      <c r="K1528" s="46"/>
      <c r="L1528" s="46"/>
      <c r="M1528" s="46"/>
      <c r="N1528" s="46"/>
      <c r="O1528" s="46"/>
      <c r="P1528" s="46"/>
      <c r="Q1528" s="46"/>
    </row>
    <row r="1529" spans="1:17" x14ac:dyDescent="0.35">
      <c r="A1529" s="46"/>
      <c r="B1529" s="46"/>
      <c r="C1529" s="46"/>
      <c r="D1529" s="46"/>
      <c r="E1529" s="46"/>
      <c r="F1529" s="46"/>
      <c r="G1529" s="46"/>
      <c r="H1529" s="46"/>
      <c r="I1529" s="46"/>
      <c r="J1529" s="46"/>
      <c r="K1529" s="46"/>
      <c r="L1529" s="46"/>
      <c r="M1529" s="46"/>
      <c r="N1529" s="46"/>
      <c r="O1529" s="46"/>
      <c r="P1529" s="46"/>
      <c r="Q1529" s="46"/>
    </row>
    <row r="1530" spans="1:17" x14ac:dyDescent="0.35">
      <c r="A1530" s="46"/>
      <c r="B1530" s="46"/>
      <c r="C1530" s="46"/>
      <c r="D1530" s="46"/>
      <c r="E1530" s="46"/>
      <c r="F1530" s="46"/>
      <c r="G1530" s="46"/>
      <c r="H1530" s="46"/>
      <c r="I1530" s="46"/>
      <c r="J1530" s="46"/>
      <c r="K1530" s="46"/>
      <c r="L1530" s="46"/>
      <c r="M1530" s="46"/>
      <c r="N1530" s="46"/>
      <c r="O1530" s="46"/>
      <c r="P1530" s="46"/>
      <c r="Q1530" s="46"/>
    </row>
    <row r="1531" spans="1:17" x14ac:dyDescent="0.35">
      <c r="A1531" s="46"/>
      <c r="B1531" s="46"/>
      <c r="C1531" s="46"/>
      <c r="D1531" s="46"/>
      <c r="E1531" s="46"/>
      <c r="F1531" s="46"/>
      <c r="G1531" s="46"/>
      <c r="H1531" s="46"/>
      <c r="I1531" s="46"/>
      <c r="J1531" s="46"/>
      <c r="K1531" s="46"/>
      <c r="L1531" s="46"/>
      <c r="M1531" s="46"/>
      <c r="N1531" s="46"/>
      <c r="O1531" s="46"/>
      <c r="P1531" s="46"/>
      <c r="Q1531" s="46"/>
    </row>
    <row r="1532" spans="1:17" x14ac:dyDescent="0.35">
      <c r="A1532" s="46"/>
      <c r="B1532" s="46"/>
      <c r="C1532" s="46"/>
      <c r="D1532" s="46"/>
      <c r="E1532" s="46"/>
      <c r="F1532" s="46"/>
      <c r="G1532" s="46"/>
      <c r="H1532" s="46"/>
      <c r="I1532" s="46"/>
      <c r="J1532" s="46"/>
      <c r="K1532" s="46"/>
      <c r="L1532" s="46"/>
      <c r="M1532" s="46"/>
      <c r="N1532" s="46"/>
      <c r="O1532" s="46"/>
      <c r="P1532" s="46"/>
      <c r="Q1532" s="46"/>
    </row>
    <row r="1533" spans="1:17" x14ac:dyDescent="0.35">
      <c r="A1533" s="46"/>
      <c r="B1533" s="46"/>
      <c r="C1533" s="46"/>
      <c r="D1533" s="46"/>
      <c r="E1533" s="46"/>
      <c r="F1533" s="46"/>
      <c r="G1533" s="46"/>
      <c r="H1533" s="46"/>
      <c r="I1533" s="46"/>
      <c r="J1533" s="46"/>
      <c r="K1533" s="46"/>
      <c r="L1533" s="46"/>
      <c r="M1533" s="46"/>
      <c r="N1533" s="46"/>
      <c r="O1533" s="46"/>
      <c r="P1533" s="46"/>
      <c r="Q1533" s="46"/>
    </row>
    <row r="1534" spans="1:17" x14ac:dyDescent="0.35">
      <c r="A1534" s="46"/>
      <c r="B1534" s="46"/>
      <c r="C1534" s="46"/>
      <c r="D1534" s="46"/>
      <c r="E1534" s="46"/>
      <c r="F1534" s="46"/>
      <c r="G1534" s="46"/>
      <c r="H1534" s="46"/>
      <c r="I1534" s="46"/>
      <c r="J1534" s="46"/>
      <c r="K1534" s="46"/>
      <c r="L1534" s="46"/>
      <c r="M1534" s="46"/>
      <c r="N1534" s="46"/>
      <c r="O1534" s="46"/>
      <c r="P1534" s="46"/>
      <c r="Q1534" s="46"/>
    </row>
    <row r="1535" spans="1:17" x14ac:dyDescent="0.35">
      <c r="A1535" s="46"/>
      <c r="B1535" s="46"/>
      <c r="C1535" s="46"/>
      <c r="D1535" s="46"/>
      <c r="E1535" s="46"/>
      <c r="F1535" s="46"/>
      <c r="G1535" s="46"/>
      <c r="H1535" s="46"/>
      <c r="I1535" s="46"/>
      <c r="J1535" s="46"/>
      <c r="K1535" s="46"/>
      <c r="L1535" s="46"/>
      <c r="M1535" s="46"/>
      <c r="N1535" s="46"/>
      <c r="O1535" s="46"/>
      <c r="P1535" s="46"/>
      <c r="Q1535" s="46"/>
    </row>
    <row r="1536" spans="1:17" x14ac:dyDescent="0.35">
      <c r="A1536" s="46"/>
      <c r="B1536" s="46"/>
      <c r="C1536" s="46"/>
      <c r="D1536" s="46"/>
      <c r="E1536" s="46"/>
      <c r="F1536" s="46"/>
      <c r="G1536" s="46"/>
      <c r="H1536" s="46"/>
      <c r="I1536" s="46"/>
      <c r="J1536" s="46"/>
      <c r="K1536" s="46"/>
      <c r="L1536" s="46"/>
      <c r="M1536" s="46"/>
      <c r="N1536" s="46"/>
      <c r="O1536" s="46"/>
      <c r="P1536" s="46"/>
      <c r="Q1536" s="46"/>
    </row>
    <row r="1537" spans="1:17" x14ac:dyDescent="0.35">
      <c r="A1537" s="46"/>
      <c r="B1537" s="46"/>
      <c r="C1537" s="46"/>
      <c r="D1537" s="46"/>
      <c r="E1537" s="46"/>
      <c r="F1537" s="46"/>
      <c r="G1537" s="46"/>
      <c r="H1537" s="46"/>
      <c r="I1537" s="46"/>
      <c r="J1537" s="46"/>
      <c r="K1537" s="46"/>
      <c r="L1537" s="46"/>
      <c r="M1537" s="46"/>
      <c r="N1537" s="46"/>
      <c r="O1537" s="46"/>
      <c r="P1537" s="46"/>
      <c r="Q1537" s="46"/>
    </row>
    <row r="1538" spans="1:17" x14ac:dyDescent="0.35">
      <c r="A1538" s="46"/>
      <c r="B1538" s="46"/>
      <c r="C1538" s="46"/>
      <c r="D1538" s="46"/>
      <c r="E1538" s="46"/>
      <c r="F1538" s="46"/>
      <c r="G1538" s="46"/>
      <c r="H1538" s="46"/>
      <c r="I1538" s="46"/>
      <c r="J1538" s="46"/>
      <c r="K1538" s="46"/>
      <c r="L1538" s="46"/>
      <c r="M1538" s="46"/>
      <c r="N1538" s="46"/>
      <c r="O1538" s="46"/>
      <c r="P1538" s="46"/>
      <c r="Q1538" s="46"/>
    </row>
    <row r="1539" spans="1:17" x14ac:dyDescent="0.35">
      <c r="A1539" s="46"/>
      <c r="B1539" s="46"/>
      <c r="C1539" s="46"/>
      <c r="D1539" s="46"/>
      <c r="E1539" s="46"/>
      <c r="F1539" s="46"/>
      <c r="G1539" s="46"/>
      <c r="H1539" s="46"/>
      <c r="I1539" s="46"/>
      <c r="J1539" s="46"/>
      <c r="K1539" s="46"/>
      <c r="L1539" s="46"/>
      <c r="M1539" s="46"/>
      <c r="N1539" s="46"/>
      <c r="O1539" s="46"/>
      <c r="P1539" s="46"/>
      <c r="Q1539" s="46"/>
    </row>
    <row r="1540" spans="1:17" x14ac:dyDescent="0.35">
      <c r="A1540" s="46"/>
      <c r="B1540" s="46"/>
      <c r="C1540" s="46"/>
      <c r="D1540" s="46"/>
      <c r="E1540" s="46"/>
      <c r="F1540" s="46"/>
      <c r="G1540" s="46"/>
      <c r="H1540" s="46"/>
      <c r="I1540" s="46"/>
      <c r="J1540" s="46"/>
      <c r="K1540" s="46"/>
      <c r="L1540" s="46"/>
      <c r="M1540" s="46"/>
      <c r="N1540" s="46"/>
      <c r="O1540" s="46"/>
      <c r="P1540" s="46"/>
      <c r="Q1540" s="46"/>
    </row>
    <row r="1541" spans="1:17" x14ac:dyDescent="0.35">
      <c r="A1541" s="46"/>
      <c r="B1541" s="46"/>
      <c r="C1541" s="46"/>
      <c r="D1541" s="46"/>
      <c r="E1541" s="46"/>
      <c r="F1541" s="46"/>
      <c r="G1541" s="46"/>
      <c r="H1541" s="46"/>
      <c r="I1541" s="46"/>
      <c r="J1541" s="46"/>
      <c r="K1541" s="46"/>
      <c r="L1541" s="46"/>
      <c r="M1541" s="46"/>
      <c r="N1541" s="46"/>
      <c r="O1541" s="46"/>
      <c r="P1541" s="46"/>
      <c r="Q1541" s="46"/>
    </row>
    <row r="1542" spans="1:17" x14ac:dyDescent="0.35">
      <c r="A1542" s="46"/>
      <c r="B1542" s="46"/>
      <c r="C1542" s="46"/>
      <c r="D1542" s="46"/>
      <c r="E1542" s="46"/>
      <c r="F1542" s="46"/>
      <c r="G1542" s="46"/>
      <c r="H1542" s="46"/>
      <c r="I1542" s="46"/>
      <c r="J1542" s="46"/>
      <c r="K1542" s="46"/>
      <c r="L1542" s="46"/>
      <c r="M1542" s="46"/>
      <c r="N1542" s="46"/>
      <c r="O1542" s="46"/>
      <c r="P1542" s="46"/>
      <c r="Q1542" s="46"/>
    </row>
    <row r="1543" spans="1:17" x14ac:dyDescent="0.35">
      <c r="A1543" s="46"/>
      <c r="B1543" s="46"/>
      <c r="C1543" s="46"/>
      <c r="D1543" s="46"/>
      <c r="E1543" s="46"/>
      <c r="F1543" s="46"/>
      <c r="G1543" s="46"/>
      <c r="H1543" s="46"/>
      <c r="I1543" s="46"/>
      <c r="J1543" s="46"/>
      <c r="K1543" s="46"/>
      <c r="L1543" s="46"/>
      <c r="M1543" s="46"/>
      <c r="N1543" s="46"/>
      <c r="O1543" s="46"/>
      <c r="P1543" s="46"/>
      <c r="Q1543" s="46"/>
    </row>
    <row r="1544" spans="1:17" x14ac:dyDescent="0.35">
      <c r="A1544" s="46"/>
      <c r="B1544" s="46"/>
      <c r="C1544" s="46"/>
      <c r="D1544" s="46"/>
      <c r="E1544" s="46"/>
      <c r="F1544" s="46"/>
      <c r="G1544" s="46"/>
      <c r="H1544" s="46"/>
      <c r="I1544" s="46"/>
      <c r="J1544" s="46"/>
      <c r="K1544" s="46"/>
      <c r="L1544" s="46"/>
      <c r="M1544" s="46"/>
      <c r="N1544" s="46"/>
      <c r="O1544" s="46"/>
      <c r="P1544" s="46"/>
      <c r="Q1544" s="46"/>
    </row>
    <row r="1545" spans="1:17" x14ac:dyDescent="0.35">
      <c r="A1545" s="46"/>
      <c r="B1545" s="46"/>
      <c r="C1545" s="46"/>
      <c r="D1545" s="46"/>
      <c r="E1545" s="46"/>
      <c r="F1545" s="46"/>
      <c r="G1545" s="46"/>
      <c r="H1545" s="46"/>
      <c r="I1545" s="46"/>
      <c r="J1545" s="46"/>
      <c r="K1545" s="46"/>
      <c r="L1545" s="46"/>
      <c r="M1545" s="46"/>
      <c r="N1545" s="46"/>
      <c r="O1545" s="46"/>
      <c r="P1545" s="46"/>
      <c r="Q1545" s="46"/>
    </row>
    <row r="1546" spans="1:17" x14ac:dyDescent="0.35">
      <c r="A1546" s="46"/>
      <c r="B1546" s="46"/>
      <c r="C1546" s="46"/>
      <c r="D1546" s="46"/>
      <c r="E1546" s="46"/>
      <c r="F1546" s="46"/>
      <c r="G1546" s="46"/>
      <c r="H1546" s="46"/>
      <c r="I1546" s="46"/>
      <c r="J1546" s="46"/>
      <c r="K1546" s="46"/>
      <c r="L1546" s="46"/>
      <c r="M1546" s="46"/>
      <c r="N1546" s="46"/>
      <c r="O1546" s="46"/>
      <c r="P1546" s="46"/>
      <c r="Q1546" s="46"/>
    </row>
    <row r="1547" spans="1:17" x14ac:dyDescent="0.35">
      <c r="A1547" s="46"/>
      <c r="B1547" s="46"/>
      <c r="C1547" s="46"/>
      <c r="D1547" s="46"/>
      <c r="E1547" s="46"/>
      <c r="F1547" s="46"/>
      <c r="G1547" s="46"/>
      <c r="H1547" s="46"/>
      <c r="I1547" s="46"/>
      <c r="J1547" s="46"/>
      <c r="K1547" s="46"/>
      <c r="L1547" s="46"/>
      <c r="M1547" s="46"/>
      <c r="N1547" s="46"/>
      <c r="O1547" s="46"/>
      <c r="P1547" s="46"/>
      <c r="Q1547" s="46"/>
    </row>
    <row r="1548" spans="1:17" x14ac:dyDescent="0.35">
      <c r="A1548" s="46"/>
      <c r="B1548" s="46"/>
      <c r="C1548" s="46"/>
      <c r="D1548" s="46"/>
      <c r="E1548" s="46"/>
      <c r="F1548" s="46"/>
      <c r="G1548" s="46"/>
      <c r="H1548" s="46"/>
      <c r="I1548" s="46"/>
      <c r="J1548" s="46"/>
      <c r="K1548" s="46"/>
      <c r="L1548" s="46"/>
      <c r="M1548" s="46"/>
      <c r="N1548" s="46"/>
      <c r="O1548" s="46"/>
      <c r="P1548" s="46"/>
      <c r="Q1548" s="46"/>
    </row>
    <row r="1549" spans="1:17" x14ac:dyDescent="0.35">
      <c r="A1549" s="46"/>
      <c r="B1549" s="46"/>
      <c r="C1549" s="46"/>
      <c r="D1549" s="46"/>
      <c r="E1549" s="46"/>
      <c r="F1549" s="46"/>
      <c r="G1549" s="46"/>
      <c r="H1549" s="46"/>
      <c r="I1549" s="46"/>
      <c r="J1549" s="46"/>
      <c r="K1549" s="46"/>
      <c r="L1549" s="46"/>
      <c r="M1549" s="46"/>
      <c r="N1549" s="46"/>
      <c r="O1549" s="46"/>
      <c r="P1549" s="46"/>
      <c r="Q1549" s="46"/>
    </row>
    <row r="1550" spans="1:17" x14ac:dyDescent="0.35">
      <c r="A1550" s="46"/>
      <c r="B1550" s="46"/>
      <c r="C1550" s="46"/>
      <c r="D1550" s="46"/>
      <c r="E1550" s="46"/>
      <c r="F1550" s="46"/>
      <c r="G1550" s="46"/>
      <c r="H1550" s="46"/>
      <c r="I1550" s="46"/>
      <c r="J1550" s="46"/>
      <c r="K1550" s="46"/>
      <c r="L1550" s="46"/>
      <c r="M1550" s="46"/>
      <c r="N1550" s="46"/>
      <c r="O1550" s="46"/>
      <c r="P1550" s="46"/>
      <c r="Q1550" s="46"/>
    </row>
    <row r="1551" spans="1:17" x14ac:dyDescent="0.35">
      <c r="A1551" s="46"/>
      <c r="B1551" s="46"/>
      <c r="C1551" s="46"/>
      <c r="D1551" s="46"/>
      <c r="E1551" s="46"/>
      <c r="F1551" s="46"/>
      <c r="G1551" s="46"/>
      <c r="H1551" s="46"/>
      <c r="I1551" s="46"/>
      <c r="J1551" s="46"/>
      <c r="K1551" s="46"/>
      <c r="L1551" s="46"/>
      <c r="M1551" s="46"/>
      <c r="N1551" s="46"/>
      <c r="O1551" s="46"/>
      <c r="P1551" s="46"/>
      <c r="Q1551" s="46"/>
    </row>
    <row r="1552" spans="1:17" x14ac:dyDescent="0.35">
      <c r="A1552" s="46"/>
      <c r="B1552" s="46"/>
      <c r="C1552" s="46"/>
      <c r="D1552" s="46"/>
      <c r="E1552" s="46"/>
      <c r="F1552" s="46"/>
      <c r="G1552" s="46"/>
      <c r="H1552" s="46"/>
      <c r="I1552" s="46"/>
      <c r="J1552" s="46"/>
      <c r="K1552" s="46"/>
      <c r="L1552" s="46"/>
      <c r="M1552" s="46"/>
      <c r="N1552" s="46"/>
      <c r="O1552" s="46"/>
      <c r="P1552" s="46"/>
      <c r="Q1552" s="46"/>
    </row>
    <row r="1553" spans="1:17" x14ac:dyDescent="0.35">
      <c r="A1553" s="46"/>
      <c r="B1553" s="46"/>
      <c r="C1553" s="46"/>
      <c r="D1553" s="46"/>
      <c r="E1553" s="46"/>
      <c r="F1553" s="46"/>
      <c r="G1553" s="46"/>
      <c r="H1553" s="46"/>
      <c r="I1553" s="46"/>
      <c r="J1553" s="46"/>
      <c r="K1553" s="46"/>
      <c r="L1553" s="46"/>
      <c r="M1553" s="46"/>
      <c r="N1553" s="46"/>
      <c r="O1553" s="46"/>
      <c r="P1553" s="46"/>
      <c r="Q1553" s="46"/>
    </row>
    <row r="1554" spans="1:17" x14ac:dyDescent="0.35">
      <c r="A1554" s="46"/>
      <c r="B1554" s="46"/>
      <c r="C1554" s="46"/>
      <c r="D1554" s="46"/>
      <c r="E1554" s="46"/>
      <c r="F1554" s="46"/>
      <c r="G1554" s="46"/>
      <c r="H1554" s="46"/>
      <c r="I1554" s="46"/>
      <c r="J1554" s="46"/>
      <c r="K1554" s="46"/>
      <c r="L1554" s="46"/>
      <c r="M1554" s="46"/>
      <c r="N1554" s="46"/>
      <c r="O1554" s="46"/>
      <c r="P1554" s="46"/>
      <c r="Q1554" s="46"/>
    </row>
    <row r="1555" spans="1:17" x14ac:dyDescent="0.35">
      <c r="A1555" s="46"/>
      <c r="B1555" s="46"/>
      <c r="C1555" s="46"/>
      <c r="D1555" s="46"/>
      <c r="E1555" s="46"/>
      <c r="F1555" s="46"/>
      <c r="G1555" s="46"/>
      <c r="H1555" s="46"/>
      <c r="I1555" s="46"/>
      <c r="J1555" s="46"/>
      <c r="K1555" s="46"/>
      <c r="L1555" s="46"/>
      <c r="M1555" s="46"/>
      <c r="N1555" s="46"/>
      <c r="O1555" s="46"/>
      <c r="P1555" s="46"/>
      <c r="Q1555" s="46"/>
    </row>
    <row r="1556" spans="1:17" x14ac:dyDescent="0.35">
      <c r="A1556" s="46"/>
      <c r="B1556" s="46"/>
      <c r="C1556" s="46"/>
      <c r="D1556" s="46"/>
      <c r="E1556" s="46"/>
      <c r="F1556" s="46"/>
      <c r="G1556" s="46"/>
      <c r="H1556" s="46"/>
      <c r="I1556" s="46"/>
      <c r="J1556" s="46"/>
      <c r="K1556" s="46"/>
      <c r="L1556" s="46"/>
      <c r="M1556" s="46"/>
      <c r="N1556" s="46"/>
      <c r="O1556" s="46"/>
      <c r="P1556" s="46"/>
      <c r="Q1556" s="46"/>
    </row>
    <row r="1557" spans="1:17" x14ac:dyDescent="0.35">
      <c r="A1557" s="46"/>
      <c r="B1557" s="46"/>
      <c r="C1557" s="46"/>
      <c r="D1557" s="46"/>
      <c r="E1557" s="46"/>
      <c r="F1557" s="46"/>
      <c r="G1557" s="46"/>
      <c r="H1557" s="46"/>
      <c r="I1557" s="46"/>
      <c r="J1557" s="46"/>
      <c r="K1557" s="46"/>
      <c r="L1557" s="46"/>
      <c r="M1557" s="46"/>
      <c r="N1557" s="46"/>
      <c r="O1557" s="46"/>
      <c r="P1557" s="46"/>
      <c r="Q1557" s="46"/>
    </row>
    <row r="1558" spans="1:17" x14ac:dyDescent="0.35">
      <c r="A1558" s="46"/>
      <c r="B1558" s="46"/>
      <c r="C1558" s="46"/>
      <c r="D1558" s="46"/>
      <c r="E1558" s="46"/>
      <c r="F1558" s="46"/>
      <c r="G1558" s="46"/>
      <c r="H1558" s="46"/>
      <c r="I1558" s="46"/>
      <c r="J1558" s="46"/>
      <c r="K1558" s="46"/>
      <c r="L1558" s="46"/>
      <c r="M1558" s="46"/>
      <c r="N1558" s="46"/>
      <c r="O1558" s="46"/>
      <c r="P1558" s="46"/>
      <c r="Q1558" s="46"/>
    </row>
    <row r="1559" spans="1:17" x14ac:dyDescent="0.35">
      <c r="A1559" s="46"/>
      <c r="B1559" s="46"/>
      <c r="C1559" s="46"/>
      <c r="D1559" s="46"/>
      <c r="E1559" s="46"/>
      <c r="F1559" s="46"/>
      <c r="G1559" s="46"/>
      <c r="H1559" s="46"/>
      <c r="I1559" s="46"/>
      <c r="J1559" s="46"/>
      <c r="K1559" s="46"/>
      <c r="L1559" s="46"/>
      <c r="M1559" s="46"/>
      <c r="N1559" s="46"/>
      <c r="O1559" s="46"/>
      <c r="P1559" s="46"/>
      <c r="Q1559" s="46"/>
    </row>
    <row r="1560" spans="1:17" x14ac:dyDescent="0.35">
      <c r="A1560" s="46"/>
      <c r="B1560" s="46"/>
      <c r="C1560" s="46"/>
      <c r="D1560" s="46"/>
      <c r="E1560" s="46"/>
      <c r="F1560" s="46"/>
      <c r="G1560" s="46"/>
      <c r="H1560" s="46"/>
      <c r="I1560" s="46"/>
      <c r="J1560" s="46"/>
      <c r="K1560" s="46"/>
      <c r="L1560" s="46"/>
      <c r="M1560" s="46"/>
      <c r="N1560" s="46"/>
      <c r="O1560" s="46"/>
      <c r="P1560" s="46"/>
      <c r="Q1560" s="46"/>
    </row>
    <row r="1561" spans="1:17" x14ac:dyDescent="0.35">
      <c r="A1561" s="46"/>
      <c r="B1561" s="46"/>
      <c r="C1561" s="46"/>
      <c r="D1561" s="46"/>
      <c r="E1561" s="46"/>
      <c r="F1561" s="46"/>
      <c r="G1561" s="46"/>
      <c r="H1561" s="46"/>
      <c r="I1561" s="46"/>
      <c r="J1561" s="46"/>
      <c r="K1561" s="46"/>
      <c r="L1561" s="46"/>
      <c r="M1561" s="46"/>
      <c r="N1561" s="46"/>
      <c r="O1561" s="46"/>
      <c r="P1561" s="46"/>
      <c r="Q1561" s="46"/>
    </row>
    <row r="1562" spans="1:17" x14ac:dyDescent="0.35">
      <c r="A1562" s="46"/>
      <c r="B1562" s="46"/>
      <c r="C1562" s="46"/>
      <c r="D1562" s="46"/>
      <c r="E1562" s="46"/>
      <c r="F1562" s="46"/>
      <c r="G1562" s="46"/>
      <c r="H1562" s="46"/>
      <c r="I1562" s="46"/>
      <c r="J1562" s="46"/>
      <c r="K1562" s="46"/>
      <c r="L1562" s="46"/>
      <c r="M1562" s="46"/>
      <c r="N1562" s="46"/>
      <c r="O1562" s="46"/>
      <c r="P1562" s="46"/>
      <c r="Q1562" s="46"/>
    </row>
    <row r="1563" spans="1:17" x14ac:dyDescent="0.35">
      <c r="A1563" s="46"/>
      <c r="B1563" s="46"/>
      <c r="C1563" s="46"/>
      <c r="D1563" s="46"/>
      <c r="E1563" s="46"/>
      <c r="F1563" s="46"/>
      <c r="G1563" s="46"/>
      <c r="H1563" s="46"/>
      <c r="I1563" s="46"/>
      <c r="J1563" s="46"/>
      <c r="K1563" s="46"/>
      <c r="L1563" s="46"/>
      <c r="M1563" s="46"/>
      <c r="N1563" s="46"/>
      <c r="O1563" s="46"/>
      <c r="P1563" s="46"/>
      <c r="Q1563" s="46"/>
    </row>
    <row r="1564" spans="1:17" x14ac:dyDescent="0.35">
      <c r="A1564" s="46"/>
      <c r="B1564" s="46"/>
      <c r="C1564" s="46"/>
      <c r="D1564" s="46"/>
      <c r="E1564" s="46"/>
      <c r="F1564" s="46"/>
      <c r="G1564" s="46"/>
      <c r="H1564" s="46"/>
      <c r="I1564" s="46"/>
      <c r="J1564" s="46"/>
      <c r="K1564" s="46"/>
      <c r="L1564" s="46"/>
      <c r="M1564" s="46"/>
      <c r="N1564" s="46"/>
      <c r="O1564" s="46"/>
      <c r="P1564" s="46"/>
      <c r="Q1564" s="46"/>
    </row>
    <row r="1565" spans="1:17" x14ac:dyDescent="0.35">
      <c r="A1565" s="46"/>
      <c r="B1565" s="46"/>
      <c r="C1565" s="46"/>
      <c r="D1565" s="46"/>
      <c r="E1565" s="46"/>
      <c r="F1565" s="46"/>
      <c r="G1565" s="46"/>
      <c r="H1565" s="46"/>
      <c r="I1565" s="46"/>
      <c r="J1565" s="46"/>
      <c r="K1565" s="46"/>
      <c r="L1565" s="46"/>
      <c r="M1565" s="46"/>
      <c r="N1565" s="46"/>
      <c r="O1565" s="46"/>
      <c r="P1565" s="46"/>
      <c r="Q1565" s="46"/>
    </row>
    <row r="1566" spans="1:17" x14ac:dyDescent="0.35">
      <c r="A1566" s="46"/>
      <c r="B1566" s="46"/>
      <c r="C1566" s="46"/>
      <c r="D1566" s="46"/>
      <c r="E1566" s="46"/>
      <c r="F1566" s="46"/>
      <c r="G1566" s="46"/>
      <c r="H1566" s="46"/>
      <c r="I1566" s="46"/>
      <c r="J1566" s="46"/>
      <c r="K1566" s="46"/>
      <c r="L1566" s="46"/>
      <c r="M1566" s="46"/>
      <c r="N1566" s="46"/>
      <c r="O1566" s="46"/>
      <c r="P1566" s="46"/>
      <c r="Q1566" s="46"/>
    </row>
    <row r="1567" spans="1:17" x14ac:dyDescent="0.35">
      <c r="A1567" s="46"/>
      <c r="B1567" s="46"/>
      <c r="C1567" s="46"/>
      <c r="D1567" s="46"/>
      <c r="E1567" s="46"/>
      <c r="F1567" s="46"/>
      <c r="G1567" s="46"/>
      <c r="H1567" s="46"/>
      <c r="I1567" s="46"/>
      <c r="J1567" s="46"/>
      <c r="K1567" s="46"/>
      <c r="L1567" s="46"/>
      <c r="M1567" s="46"/>
      <c r="N1567" s="46"/>
      <c r="O1567" s="46"/>
      <c r="P1567" s="46"/>
      <c r="Q1567" s="46"/>
    </row>
    <row r="1568" spans="1:17" x14ac:dyDescent="0.35">
      <c r="A1568" s="46"/>
      <c r="B1568" s="46"/>
      <c r="C1568" s="46"/>
      <c r="D1568" s="46"/>
      <c r="E1568" s="46"/>
      <c r="F1568" s="46"/>
      <c r="G1568" s="46"/>
      <c r="H1568" s="46"/>
      <c r="I1568" s="46"/>
      <c r="J1568" s="46"/>
      <c r="K1568" s="46"/>
      <c r="L1568" s="46"/>
      <c r="M1568" s="46"/>
      <c r="N1568" s="46"/>
      <c r="O1568" s="46"/>
      <c r="P1568" s="46"/>
      <c r="Q1568" s="46"/>
    </row>
    <row r="1569" spans="1:17" x14ac:dyDescent="0.35">
      <c r="A1569" s="46"/>
      <c r="B1569" s="46"/>
      <c r="C1569" s="46"/>
      <c r="D1569" s="46"/>
      <c r="E1569" s="46"/>
      <c r="F1569" s="46"/>
      <c r="G1569" s="46"/>
      <c r="H1569" s="46"/>
      <c r="I1569" s="46"/>
      <c r="J1569" s="46"/>
      <c r="K1569" s="46"/>
      <c r="L1569" s="46"/>
      <c r="M1569" s="46"/>
      <c r="N1569" s="46"/>
      <c r="O1569" s="46"/>
      <c r="P1569" s="46"/>
      <c r="Q1569" s="46"/>
    </row>
    <row r="1570" spans="1:17" x14ac:dyDescent="0.35">
      <c r="A1570" s="46"/>
      <c r="B1570" s="46"/>
      <c r="C1570" s="46"/>
      <c r="D1570" s="46"/>
      <c r="E1570" s="46"/>
      <c r="F1570" s="46"/>
      <c r="G1570" s="46"/>
      <c r="H1570" s="46"/>
      <c r="I1570" s="46"/>
      <c r="J1570" s="46"/>
      <c r="K1570" s="46"/>
      <c r="L1570" s="46"/>
      <c r="M1570" s="46"/>
      <c r="N1570" s="46"/>
      <c r="O1570" s="46"/>
      <c r="P1570" s="46"/>
      <c r="Q1570" s="46"/>
    </row>
    <row r="1571" spans="1:17" x14ac:dyDescent="0.35">
      <c r="A1571" s="46"/>
      <c r="B1571" s="46"/>
      <c r="C1571" s="46"/>
      <c r="D1571" s="46"/>
      <c r="E1571" s="46"/>
      <c r="F1571" s="46"/>
      <c r="G1571" s="46"/>
      <c r="H1571" s="46"/>
      <c r="I1571" s="46"/>
      <c r="J1571" s="46"/>
      <c r="K1571" s="46"/>
      <c r="L1571" s="46"/>
      <c r="M1571" s="46"/>
      <c r="N1571" s="46"/>
      <c r="O1571" s="46"/>
      <c r="P1571" s="46"/>
      <c r="Q1571" s="46"/>
    </row>
    <row r="1572" spans="1:17" x14ac:dyDescent="0.35">
      <c r="A1572" s="46"/>
      <c r="B1572" s="46"/>
      <c r="C1572" s="46"/>
      <c r="D1572" s="46"/>
      <c r="E1572" s="46"/>
      <c r="F1572" s="46"/>
      <c r="G1572" s="46"/>
      <c r="H1572" s="46"/>
      <c r="I1572" s="46"/>
      <c r="J1572" s="46"/>
      <c r="K1572" s="46"/>
      <c r="L1572" s="46"/>
      <c r="M1572" s="46"/>
      <c r="N1572" s="46"/>
      <c r="O1572" s="46"/>
      <c r="P1572" s="46"/>
      <c r="Q1572" s="46"/>
    </row>
    <row r="1573" spans="1:17" x14ac:dyDescent="0.35">
      <c r="A1573" s="46"/>
      <c r="B1573" s="46"/>
      <c r="C1573" s="46"/>
      <c r="D1573" s="46"/>
      <c r="E1573" s="46"/>
      <c r="F1573" s="46"/>
      <c r="G1573" s="46"/>
      <c r="H1573" s="46"/>
      <c r="I1573" s="46"/>
      <c r="J1573" s="46"/>
      <c r="K1573" s="46"/>
      <c r="L1573" s="46"/>
      <c r="M1573" s="46"/>
      <c r="N1573" s="46"/>
      <c r="O1573" s="46"/>
      <c r="P1573" s="46"/>
      <c r="Q1573" s="46"/>
    </row>
    <row r="1574" spans="1:17" x14ac:dyDescent="0.35">
      <c r="A1574" s="46"/>
      <c r="B1574" s="46"/>
      <c r="C1574" s="46"/>
      <c r="D1574" s="46"/>
      <c r="E1574" s="46"/>
      <c r="F1574" s="46"/>
      <c r="G1574" s="46"/>
      <c r="H1574" s="46"/>
      <c r="I1574" s="46"/>
      <c r="J1574" s="46"/>
      <c r="K1574" s="46"/>
      <c r="L1574" s="46"/>
      <c r="M1574" s="46"/>
      <c r="N1574" s="46"/>
      <c r="O1574" s="46"/>
      <c r="P1574" s="46"/>
      <c r="Q1574" s="46"/>
    </row>
    <row r="1575" spans="1:17" x14ac:dyDescent="0.35">
      <c r="A1575" s="46"/>
      <c r="B1575" s="46"/>
      <c r="C1575" s="46"/>
      <c r="D1575" s="46"/>
      <c r="E1575" s="46"/>
      <c r="F1575" s="46"/>
      <c r="G1575" s="46"/>
      <c r="H1575" s="46"/>
      <c r="I1575" s="46"/>
      <c r="J1575" s="46"/>
      <c r="K1575" s="46"/>
      <c r="L1575" s="46"/>
      <c r="M1575" s="46"/>
      <c r="N1575" s="46"/>
      <c r="O1575" s="46"/>
      <c r="P1575" s="46"/>
      <c r="Q1575" s="46"/>
    </row>
    <row r="1576" spans="1:17" x14ac:dyDescent="0.35">
      <c r="A1576" s="46"/>
      <c r="B1576" s="46"/>
      <c r="C1576" s="46"/>
      <c r="D1576" s="46"/>
      <c r="E1576" s="46"/>
      <c r="F1576" s="46"/>
      <c r="G1576" s="46"/>
      <c r="H1576" s="46"/>
      <c r="I1576" s="46"/>
      <c r="J1576" s="46"/>
      <c r="K1576" s="46"/>
      <c r="L1576" s="46"/>
      <c r="M1576" s="46"/>
      <c r="N1576" s="46"/>
      <c r="O1576" s="46"/>
      <c r="P1576" s="46"/>
      <c r="Q1576" s="46"/>
    </row>
    <row r="1577" spans="1:17" x14ac:dyDescent="0.35">
      <c r="A1577" s="46"/>
      <c r="B1577" s="46"/>
      <c r="C1577" s="46"/>
      <c r="D1577" s="46"/>
      <c r="E1577" s="46"/>
      <c r="F1577" s="46"/>
      <c r="G1577" s="46"/>
      <c r="H1577" s="46"/>
      <c r="I1577" s="46"/>
      <c r="J1577" s="46"/>
      <c r="K1577" s="46"/>
      <c r="L1577" s="46"/>
      <c r="M1577" s="46"/>
      <c r="N1577" s="46"/>
      <c r="O1577" s="46"/>
      <c r="P1577" s="46"/>
      <c r="Q1577" s="46"/>
    </row>
    <row r="1578" spans="1:17" x14ac:dyDescent="0.35">
      <c r="A1578" s="46"/>
      <c r="B1578" s="46"/>
      <c r="C1578" s="46"/>
      <c r="D1578" s="46"/>
      <c r="E1578" s="46"/>
      <c r="F1578" s="46"/>
      <c r="G1578" s="46"/>
      <c r="H1578" s="46"/>
      <c r="I1578" s="46"/>
      <c r="J1578" s="46"/>
      <c r="K1578" s="46"/>
      <c r="L1578" s="46"/>
      <c r="M1578" s="46"/>
      <c r="N1578" s="46"/>
      <c r="O1578" s="46"/>
      <c r="P1578" s="46"/>
      <c r="Q1578" s="46"/>
    </row>
    <row r="1579" spans="1:17" x14ac:dyDescent="0.35">
      <c r="A1579" s="46"/>
      <c r="B1579" s="46"/>
      <c r="C1579" s="46"/>
      <c r="D1579" s="46"/>
      <c r="E1579" s="46"/>
      <c r="F1579" s="46"/>
      <c r="G1579" s="46"/>
      <c r="H1579" s="46"/>
      <c r="I1579" s="46"/>
      <c r="J1579" s="46"/>
      <c r="K1579" s="46"/>
      <c r="L1579" s="46"/>
      <c r="M1579" s="46"/>
      <c r="N1579" s="46"/>
      <c r="O1579" s="46"/>
      <c r="P1579" s="46"/>
      <c r="Q1579" s="46"/>
    </row>
    <row r="1580" spans="1:17" x14ac:dyDescent="0.35">
      <c r="A1580" s="46"/>
      <c r="B1580" s="46"/>
      <c r="C1580" s="46"/>
      <c r="D1580" s="46"/>
      <c r="E1580" s="46"/>
      <c r="F1580" s="46"/>
      <c r="G1580" s="46"/>
      <c r="H1580" s="46"/>
      <c r="I1580" s="46"/>
      <c r="J1580" s="46"/>
      <c r="K1580" s="46"/>
      <c r="L1580" s="46"/>
      <c r="M1580" s="46"/>
      <c r="N1580" s="46"/>
      <c r="O1580" s="46"/>
      <c r="P1580" s="46"/>
      <c r="Q1580" s="46"/>
    </row>
    <row r="1581" spans="1:17" x14ac:dyDescent="0.35">
      <c r="A1581" s="46"/>
      <c r="B1581" s="46"/>
      <c r="C1581" s="46"/>
      <c r="D1581" s="46"/>
      <c r="E1581" s="46"/>
      <c r="F1581" s="46"/>
      <c r="G1581" s="46"/>
      <c r="H1581" s="46"/>
      <c r="I1581" s="46"/>
      <c r="J1581" s="46"/>
      <c r="K1581" s="46"/>
      <c r="L1581" s="46"/>
      <c r="M1581" s="46"/>
      <c r="N1581" s="46"/>
      <c r="O1581" s="46"/>
      <c r="P1581" s="46"/>
      <c r="Q1581" s="46"/>
    </row>
    <row r="1582" spans="1:17" x14ac:dyDescent="0.35">
      <c r="A1582" s="46"/>
      <c r="B1582" s="46"/>
      <c r="C1582" s="46"/>
      <c r="D1582" s="46"/>
      <c r="E1582" s="46"/>
      <c r="F1582" s="46"/>
      <c r="G1582" s="46"/>
      <c r="H1582" s="46"/>
      <c r="I1582" s="46"/>
      <c r="J1582" s="46"/>
      <c r="K1582" s="46"/>
      <c r="L1582" s="46"/>
      <c r="M1582" s="46"/>
      <c r="N1582" s="46"/>
      <c r="O1582" s="46"/>
      <c r="P1582" s="46"/>
      <c r="Q1582" s="46"/>
    </row>
    <row r="1583" spans="1:17" x14ac:dyDescent="0.35">
      <c r="A1583" s="46"/>
      <c r="B1583" s="46"/>
      <c r="C1583" s="46"/>
      <c r="D1583" s="46"/>
      <c r="E1583" s="46"/>
      <c r="F1583" s="46"/>
      <c r="G1583" s="46"/>
      <c r="H1583" s="46"/>
      <c r="I1583" s="46"/>
      <c r="J1583" s="46"/>
      <c r="K1583" s="46"/>
      <c r="L1583" s="46"/>
      <c r="M1583" s="46"/>
      <c r="N1583" s="46"/>
      <c r="O1583" s="46"/>
      <c r="P1583" s="46"/>
      <c r="Q1583" s="46"/>
    </row>
    <row r="1584" spans="1:17" x14ac:dyDescent="0.35">
      <c r="A1584" s="46"/>
      <c r="B1584" s="46"/>
      <c r="C1584" s="46"/>
      <c r="D1584" s="46"/>
      <c r="E1584" s="46"/>
      <c r="F1584" s="46"/>
      <c r="G1584" s="46"/>
      <c r="H1584" s="46"/>
      <c r="I1584" s="46"/>
      <c r="J1584" s="46"/>
      <c r="K1584" s="46"/>
      <c r="L1584" s="46"/>
      <c r="M1584" s="46"/>
      <c r="N1584" s="46"/>
      <c r="O1584" s="46"/>
      <c r="P1584" s="46"/>
      <c r="Q1584" s="46"/>
    </row>
    <row r="1585" spans="1:17" x14ac:dyDescent="0.35">
      <c r="A1585" s="46"/>
      <c r="B1585" s="46"/>
      <c r="C1585" s="46"/>
      <c r="D1585" s="46"/>
      <c r="E1585" s="46"/>
      <c r="F1585" s="46"/>
      <c r="G1585" s="46"/>
      <c r="H1585" s="46"/>
      <c r="I1585" s="46"/>
      <c r="J1585" s="46"/>
      <c r="K1585" s="46"/>
      <c r="L1585" s="46"/>
      <c r="M1585" s="46"/>
      <c r="N1585" s="46"/>
      <c r="O1585" s="46"/>
      <c r="P1585" s="46"/>
      <c r="Q1585" s="46"/>
    </row>
    <row r="1586" spans="1:17" x14ac:dyDescent="0.35">
      <c r="A1586" s="46"/>
      <c r="B1586" s="46"/>
      <c r="C1586" s="46"/>
      <c r="D1586" s="46"/>
      <c r="E1586" s="46"/>
      <c r="F1586" s="46"/>
      <c r="G1586" s="46"/>
      <c r="H1586" s="46"/>
      <c r="I1586" s="46"/>
      <c r="J1586" s="46"/>
      <c r="K1586" s="46"/>
      <c r="L1586" s="46"/>
      <c r="M1586" s="46"/>
      <c r="N1586" s="46"/>
      <c r="O1586" s="46"/>
      <c r="P1586" s="46"/>
      <c r="Q1586" s="46"/>
    </row>
    <row r="1587" spans="1:17" x14ac:dyDescent="0.35">
      <c r="A1587" s="46"/>
      <c r="B1587" s="46"/>
      <c r="C1587" s="46"/>
      <c r="D1587" s="46"/>
      <c r="E1587" s="46"/>
      <c r="F1587" s="46"/>
      <c r="G1587" s="46"/>
      <c r="H1587" s="46"/>
      <c r="I1587" s="46"/>
      <c r="J1587" s="46"/>
      <c r="K1587" s="46"/>
      <c r="L1587" s="46"/>
      <c r="M1587" s="46"/>
      <c r="N1587" s="46"/>
      <c r="O1587" s="46"/>
      <c r="P1587" s="46"/>
      <c r="Q1587" s="46"/>
    </row>
    <row r="1588" spans="1:17" x14ac:dyDescent="0.35">
      <c r="A1588" s="46"/>
      <c r="B1588" s="46"/>
      <c r="C1588" s="46"/>
      <c r="D1588" s="46"/>
      <c r="E1588" s="46"/>
      <c r="F1588" s="46"/>
      <c r="G1588" s="46"/>
      <c r="H1588" s="46"/>
      <c r="I1588" s="46"/>
      <c r="J1588" s="46"/>
      <c r="K1588" s="46"/>
      <c r="L1588" s="46"/>
      <c r="M1588" s="46"/>
      <c r="N1588" s="46"/>
      <c r="O1588" s="46"/>
      <c r="P1588" s="46"/>
      <c r="Q1588" s="46"/>
    </row>
    <row r="1589" spans="1:17" x14ac:dyDescent="0.35">
      <c r="A1589" s="46"/>
      <c r="B1589" s="46"/>
      <c r="C1589" s="46"/>
      <c r="D1589" s="46"/>
      <c r="E1589" s="46"/>
      <c r="F1589" s="46"/>
      <c r="G1589" s="46"/>
      <c r="H1589" s="46"/>
      <c r="I1589" s="46"/>
      <c r="J1589" s="46"/>
      <c r="K1589" s="46"/>
      <c r="L1589" s="46"/>
      <c r="M1589" s="46"/>
      <c r="N1589" s="46"/>
      <c r="O1589" s="46"/>
      <c r="P1589" s="46"/>
      <c r="Q1589" s="46"/>
    </row>
    <row r="1590" spans="1:17" x14ac:dyDescent="0.35">
      <c r="A1590" s="46"/>
      <c r="B1590" s="46"/>
      <c r="C1590" s="46"/>
      <c r="D1590" s="46"/>
      <c r="E1590" s="46"/>
      <c r="F1590" s="46"/>
      <c r="G1590" s="46"/>
      <c r="H1590" s="46"/>
      <c r="I1590" s="46"/>
      <c r="J1590" s="46"/>
      <c r="K1590" s="46"/>
      <c r="L1590" s="46"/>
      <c r="M1590" s="46"/>
      <c r="N1590" s="46"/>
      <c r="O1590" s="46"/>
      <c r="P1590" s="46"/>
      <c r="Q1590" s="46"/>
    </row>
    <row r="1591" spans="1:17" x14ac:dyDescent="0.35">
      <c r="A1591" s="46"/>
      <c r="B1591" s="46"/>
      <c r="C1591" s="46"/>
      <c r="D1591" s="46"/>
      <c r="E1591" s="46"/>
      <c r="F1591" s="46"/>
      <c r="G1591" s="46"/>
      <c r="H1591" s="46"/>
      <c r="I1591" s="46"/>
      <c r="J1591" s="46"/>
      <c r="K1591" s="46"/>
      <c r="L1591" s="46"/>
      <c r="M1591" s="46"/>
      <c r="N1591" s="46"/>
      <c r="O1591" s="46"/>
      <c r="P1591" s="46"/>
      <c r="Q1591" s="46"/>
    </row>
    <row r="1592" spans="1:17" x14ac:dyDescent="0.35">
      <c r="A1592" s="46"/>
      <c r="B1592" s="46"/>
      <c r="C1592" s="46"/>
      <c r="D1592" s="46"/>
      <c r="E1592" s="46"/>
      <c r="F1592" s="46"/>
      <c r="G1592" s="46"/>
      <c r="H1592" s="46"/>
      <c r="I1592" s="46"/>
      <c r="J1592" s="46"/>
      <c r="K1592" s="46"/>
      <c r="L1592" s="46"/>
      <c r="M1592" s="46"/>
      <c r="N1592" s="46"/>
      <c r="O1592" s="46"/>
      <c r="P1592" s="46"/>
      <c r="Q1592" s="46"/>
    </row>
    <row r="1593" spans="1:17" x14ac:dyDescent="0.35">
      <c r="A1593" s="46"/>
      <c r="B1593" s="46"/>
      <c r="C1593" s="46"/>
      <c r="D1593" s="46"/>
      <c r="E1593" s="46"/>
      <c r="F1593" s="46"/>
      <c r="G1593" s="46"/>
      <c r="H1593" s="46"/>
      <c r="I1593" s="46"/>
      <c r="J1593" s="46"/>
      <c r="K1593" s="46"/>
      <c r="L1593" s="46"/>
      <c r="M1593" s="46"/>
      <c r="N1593" s="46"/>
      <c r="O1593" s="46"/>
      <c r="P1593" s="46"/>
      <c r="Q1593" s="46"/>
    </row>
    <row r="1594" spans="1:17" x14ac:dyDescent="0.35">
      <c r="A1594" s="46"/>
      <c r="B1594" s="46"/>
      <c r="C1594" s="46"/>
      <c r="D1594" s="46"/>
      <c r="E1594" s="46"/>
      <c r="F1594" s="46"/>
      <c r="G1594" s="46"/>
      <c r="H1594" s="46"/>
      <c r="I1594" s="46"/>
      <c r="J1594" s="46"/>
      <c r="K1594" s="46"/>
      <c r="L1594" s="46"/>
      <c r="M1594" s="46"/>
      <c r="N1594" s="46"/>
      <c r="O1594" s="46"/>
      <c r="P1594" s="46"/>
      <c r="Q1594" s="46"/>
    </row>
    <row r="1595" spans="1:17" x14ac:dyDescent="0.35">
      <c r="A1595" s="46"/>
      <c r="B1595" s="46"/>
      <c r="C1595" s="46"/>
      <c r="D1595" s="46"/>
      <c r="E1595" s="46"/>
      <c r="F1595" s="46"/>
      <c r="G1595" s="46"/>
      <c r="H1595" s="46"/>
      <c r="I1595" s="46"/>
      <c r="J1595" s="46"/>
      <c r="K1595" s="46"/>
      <c r="L1595" s="46"/>
      <c r="M1595" s="46"/>
      <c r="N1595" s="46"/>
      <c r="O1595" s="46"/>
      <c r="P1595" s="46"/>
      <c r="Q1595" s="46"/>
    </row>
    <row r="1596" spans="1:17" x14ac:dyDescent="0.35">
      <c r="A1596" s="46"/>
      <c r="B1596" s="46"/>
      <c r="C1596" s="46"/>
      <c r="D1596" s="46"/>
      <c r="E1596" s="46"/>
      <c r="F1596" s="46"/>
      <c r="G1596" s="46"/>
      <c r="H1596" s="46"/>
      <c r="I1596" s="46"/>
      <c r="J1596" s="46"/>
      <c r="K1596" s="46"/>
      <c r="L1596" s="46"/>
      <c r="M1596" s="46"/>
      <c r="N1596" s="46"/>
      <c r="O1596" s="46"/>
      <c r="P1596" s="46"/>
      <c r="Q1596" s="46"/>
    </row>
    <row r="1597" spans="1:17" x14ac:dyDescent="0.35">
      <c r="A1597" s="46"/>
      <c r="B1597" s="46"/>
      <c r="C1597" s="46"/>
      <c r="D1597" s="46"/>
      <c r="E1597" s="46"/>
      <c r="F1597" s="46"/>
      <c r="G1597" s="46"/>
      <c r="H1597" s="46"/>
      <c r="I1597" s="46"/>
      <c r="J1597" s="46"/>
      <c r="K1597" s="46"/>
      <c r="L1597" s="46"/>
      <c r="M1597" s="46"/>
      <c r="N1597" s="46"/>
      <c r="O1597" s="46"/>
      <c r="P1597" s="46"/>
      <c r="Q1597" s="46"/>
    </row>
    <row r="1598" spans="1:17" x14ac:dyDescent="0.35">
      <c r="A1598" s="46"/>
      <c r="B1598" s="46"/>
      <c r="C1598" s="46"/>
      <c r="D1598" s="46"/>
      <c r="E1598" s="46"/>
      <c r="F1598" s="46"/>
      <c r="G1598" s="46"/>
      <c r="H1598" s="46"/>
      <c r="I1598" s="46"/>
      <c r="J1598" s="46"/>
      <c r="K1598" s="46"/>
      <c r="L1598" s="46"/>
      <c r="M1598" s="46"/>
      <c r="N1598" s="46"/>
      <c r="O1598" s="46"/>
      <c r="P1598" s="46"/>
      <c r="Q1598" s="46"/>
    </row>
    <row r="1599" spans="1:17" x14ac:dyDescent="0.35">
      <c r="A1599" s="46"/>
      <c r="B1599" s="46"/>
      <c r="C1599" s="46"/>
      <c r="D1599" s="46"/>
      <c r="E1599" s="46"/>
      <c r="F1599" s="46"/>
      <c r="G1599" s="46"/>
      <c r="H1599" s="46"/>
      <c r="I1599" s="46"/>
      <c r="J1599" s="46"/>
      <c r="K1599" s="46"/>
      <c r="L1599" s="46"/>
      <c r="M1599" s="46"/>
      <c r="N1599" s="46"/>
      <c r="O1599" s="46"/>
      <c r="P1599" s="46"/>
      <c r="Q1599" s="46"/>
    </row>
    <row r="1600" spans="1:17" x14ac:dyDescent="0.35">
      <c r="A1600" s="46"/>
      <c r="B1600" s="46"/>
      <c r="C1600" s="46"/>
      <c r="D1600" s="46"/>
      <c r="E1600" s="46"/>
      <c r="F1600" s="46"/>
      <c r="G1600" s="46"/>
      <c r="H1600" s="46"/>
      <c r="I1600" s="46"/>
      <c r="J1600" s="46"/>
      <c r="K1600" s="46"/>
      <c r="L1600" s="46"/>
      <c r="M1600" s="46"/>
      <c r="N1600" s="46"/>
      <c r="O1600" s="46"/>
      <c r="P1600" s="46"/>
      <c r="Q1600" s="46"/>
    </row>
    <row r="1601" spans="1:17" x14ac:dyDescent="0.35">
      <c r="A1601" s="46"/>
      <c r="B1601" s="46"/>
      <c r="C1601" s="46"/>
      <c r="D1601" s="46"/>
      <c r="E1601" s="46"/>
      <c r="F1601" s="46"/>
      <c r="G1601" s="46"/>
      <c r="H1601" s="46"/>
      <c r="I1601" s="46"/>
      <c r="J1601" s="46"/>
      <c r="K1601" s="46"/>
      <c r="L1601" s="46"/>
      <c r="M1601" s="46"/>
      <c r="N1601" s="46"/>
      <c r="O1601" s="46"/>
      <c r="P1601" s="46"/>
      <c r="Q1601" s="46"/>
    </row>
    <row r="1602" spans="1:17" x14ac:dyDescent="0.35">
      <c r="A1602" s="46"/>
      <c r="B1602" s="46"/>
      <c r="C1602" s="46"/>
      <c r="D1602" s="46"/>
      <c r="E1602" s="46"/>
      <c r="F1602" s="46"/>
      <c r="G1602" s="46"/>
      <c r="H1602" s="46"/>
      <c r="I1602" s="46"/>
      <c r="J1602" s="46"/>
      <c r="K1602" s="46"/>
      <c r="L1602" s="46"/>
      <c r="M1602" s="46"/>
      <c r="N1602" s="46"/>
      <c r="O1602" s="46"/>
      <c r="P1602" s="46"/>
      <c r="Q1602" s="46"/>
    </row>
    <row r="1603" spans="1:17" x14ac:dyDescent="0.35">
      <c r="A1603" s="46"/>
      <c r="B1603" s="46"/>
      <c r="C1603" s="46"/>
      <c r="D1603" s="46"/>
      <c r="E1603" s="46"/>
      <c r="F1603" s="46"/>
      <c r="G1603" s="46"/>
      <c r="H1603" s="46"/>
      <c r="I1603" s="46"/>
      <c r="J1603" s="46"/>
      <c r="K1603" s="46"/>
      <c r="L1603" s="46"/>
      <c r="M1603" s="46"/>
      <c r="N1603" s="46"/>
      <c r="O1603" s="46"/>
      <c r="P1603" s="46"/>
      <c r="Q1603" s="46"/>
    </row>
    <row r="1604" spans="1:17" x14ac:dyDescent="0.35">
      <c r="A1604" s="46"/>
      <c r="B1604" s="46"/>
      <c r="C1604" s="46"/>
      <c r="D1604" s="46"/>
      <c r="E1604" s="46"/>
      <c r="F1604" s="46"/>
      <c r="G1604" s="46"/>
      <c r="H1604" s="46"/>
      <c r="I1604" s="46"/>
      <c r="J1604" s="46"/>
      <c r="K1604" s="46"/>
      <c r="L1604" s="46"/>
      <c r="M1604" s="46"/>
      <c r="N1604" s="46"/>
      <c r="O1604" s="46"/>
      <c r="P1604" s="46"/>
      <c r="Q1604" s="46"/>
    </row>
    <row r="1605" spans="1:17" x14ac:dyDescent="0.35">
      <c r="A1605" s="46"/>
      <c r="B1605" s="46"/>
      <c r="C1605" s="46"/>
      <c r="D1605" s="46"/>
      <c r="E1605" s="46"/>
      <c r="F1605" s="46"/>
      <c r="G1605" s="46"/>
      <c r="H1605" s="46"/>
      <c r="I1605" s="46"/>
      <c r="J1605" s="46"/>
      <c r="K1605" s="46"/>
      <c r="L1605" s="46"/>
      <c r="M1605" s="46"/>
      <c r="N1605" s="46"/>
      <c r="O1605" s="46"/>
      <c r="P1605" s="46"/>
      <c r="Q1605" s="46"/>
    </row>
    <row r="1606" spans="1:17" x14ac:dyDescent="0.35">
      <c r="A1606" s="46"/>
      <c r="B1606" s="46"/>
      <c r="C1606" s="46"/>
      <c r="D1606" s="46"/>
      <c r="E1606" s="46"/>
      <c r="F1606" s="46"/>
      <c r="G1606" s="46"/>
      <c r="H1606" s="46"/>
      <c r="I1606" s="46"/>
      <c r="J1606" s="46"/>
      <c r="K1606" s="46"/>
      <c r="L1606" s="46"/>
      <c r="M1606" s="46"/>
      <c r="N1606" s="46"/>
      <c r="O1606" s="46"/>
      <c r="P1606" s="46"/>
      <c r="Q1606" s="46"/>
    </row>
    <row r="1607" spans="1:17" x14ac:dyDescent="0.35">
      <c r="A1607" s="46"/>
      <c r="B1607" s="46"/>
      <c r="C1607" s="46"/>
      <c r="D1607" s="46"/>
      <c r="E1607" s="46"/>
      <c r="F1607" s="46"/>
      <c r="G1607" s="46"/>
      <c r="H1607" s="46"/>
      <c r="I1607" s="46"/>
      <c r="J1607" s="46"/>
      <c r="K1607" s="46"/>
      <c r="L1607" s="46"/>
      <c r="M1607" s="46"/>
      <c r="N1607" s="46"/>
      <c r="O1607" s="46"/>
      <c r="P1607" s="46"/>
      <c r="Q1607" s="46"/>
    </row>
    <row r="1608" spans="1:17" x14ac:dyDescent="0.35">
      <c r="A1608" s="46"/>
      <c r="B1608" s="46"/>
      <c r="C1608" s="46"/>
      <c r="D1608" s="46"/>
      <c r="E1608" s="46"/>
      <c r="F1608" s="46"/>
      <c r="G1608" s="46"/>
      <c r="H1608" s="46"/>
      <c r="I1608" s="46"/>
      <c r="J1608" s="46"/>
      <c r="K1608" s="46"/>
      <c r="L1608" s="46"/>
      <c r="M1608" s="46"/>
      <c r="N1608" s="46"/>
      <c r="O1608" s="46"/>
      <c r="P1608" s="46"/>
      <c r="Q1608" s="46"/>
    </row>
    <row r="1609" spans="1:17" x14ac:dyDescent="0.35">
      <c r="A1609" s="46"/>
      <c r="B1609" s="46"/>
      <c r="C1609" s="46"/>
      <c r="D1609" s="46"/>
      <c r="E1609" s="46"/>
      <c r="F1609" s="46"/>
      <c r="G1609" s="46"/>
      <c r="H1609" s="46"/>
      <c r="I1609" s="46"/>
      <c r="J1609" s="46"/>
      <c r="K1609" s="46"/>
      <c r="L1609" s="46"/>
      <c r="M1609" s="46"/>
      <c r="N1609" s="46"/>
      <c r="O1609" s="46"/>
      <c r="P1609" s="46"/>
      <c r="Q1609" s="46"/>
    </row>
    <row r="1610" spans="1:17" x14ac:dyDescent="0.35">
      <c r="A1610" s="46"/>
      <c r="B1610" s="46"/>
      <c r="C1610" s="46"/>
      <c r="D1610" s="46"/>
      <c r="E1610" s="46"/>
      <c r="F1610" s="46"/>
      <c r="G1610" s="46"/>
      <c r="H1610" s="46"/>
      <c r="I1610" s="46"/>
      <c r="J1610" s="46"/>
      <c r="K1610" s="46"/>
      <c r="L1610" s="46"/>
      <c r="M1610" s="46"/>
      <c r="N1610" s="46"/>
      <c r="O1610" s="46"/>
      <c r="P1610" s="46"/>
      <c r="Q1610" s="46"/>
    </row>
    <row r="1611" spans="1:17" x14ac:dyDescent="0.35">
      <c r="A1611" s="46"/>
      <c r="B1611" s="46"/>
      <c r="C1611" s="46"/>
      <c r="D1611" s="46"/>
      <c r="E1611" s="46"/>
      <c r="F1611" s="46"/>
      <c r="G1611" s="46"/>
      <c r="H1611" s="46"/>
      <c r="I1611" s="46"/>
      <c r="J1611" s="46"/>
      <c r="K1611" s="46"/>
      <c r="L1611" s="46"/>
      <c r="M1611" s="46"/>
      <c r="N1611" s="46"/>
      <c r="O1611" s="46"/>
      <c r="P1611" s="46"/>
      <c r="Q1611" s="46"/>
    </row>
    <row r="1612" spans="1:17" x14ac:dyDescent="0.35">
      <c r="A1612" s="46"/>
      <c r="B1612" s="46"/>
      <c r="C1612" s="46"/>
      <c r="D1612" s="46"/>
      <c r="E1612" s="46"/>
      <c r="F1612" s="46"/>
      <c r="G1612" s="46"/>
      <c r="H1612" s="46"/>
      <c r="I1612" s="46"/>
      <c r="J1612" s="46"/>
      <c r="K1612" s="46"/>
      <c r="L1612" s="46"/>
      <c r="M1612" s="46"/>
      <c r="N1612" s="46"/>
      <c r="O1612" s="46"/>
      <c r="P1612" s="46"/>
      <c r="Q1612" s="46"/>
    </row>
    <row r="1613" spans="1:17" x14ac:dyDescent="0.35">
      <c r="A1613" s="46"/>
      <c r="B1613" s="46"/>
      <c r="C1613" s="46"/>
      <c r="D1613" s="46"/>
      <c r="E1613" s="46"/>
      <c r="F1613" s="46"/>
      <c r="G1613" s="46"/>
      <c r="H1613" s="46"/>
      <c r="I1613" s="46"/>
      <c r="J1613" s="46"/>
      <c r="K1613" s="46"/>
      <c r="L1613" s="46"/>
      <c r="M1613" s="46"/>
      <c r="N1613" s="46"/>
      <c r="O1613" s="46"/>
      <c r="P1613" s="46"/>
      <c r="Q1613" s="46"/>
    </row>
    <row r="1614" spans="1:17" x14ac:dyDescent="0.35">
      <c r="A1614" s="46"/>
      <c r="B1614" s="46"/>
      <c r="C1614" s="46"/>
      <c r="D1614" s="46"/>
      <c r="E1614" s="46"/>
      <c r="F1614" s="46"/>
      <c r="G1614" s="46"/>
      <c r="H1614" s="46"/>
      <c r="I1614" s="46"/>
      <c r="J1614" s="46"/>
      <c r="K1614" s="46"/>
      <c r="L1614" s="46"/>
      <c r="M1614" s="46"/>
      <c r="N1614" s="46"/>
      <c r="O1614" s="46"/>
      <c r="P1614" s="46"/>
      <c r="Q1614" s="46"/>
    </row>
    <row r="1615" spans="1:17" x14ac:dyDescent="0.35">
      <c r="A1615" s="46"/>
      <c r="B1615" s="46"/>
      <c r="C1615" s="46"/>
      <c r="D1615" s="46"/>
      <c r="E1615" s="46"/>
      <c r="F1615" s="46"/>
      <c r="G1615" s="46"/>
      <c r="H1615" s="46"/>
      <c r="I1615" s="46"/>
      <c r="J1615" s="46"/>
      <c r="K1615" s="46"/>
      <c r="L1615" s="46"/>
      <c r="M1615" s="46"/>
      <c r="N1615" s="46"/>
      <c r="O1615" s="46"/>
      <c r="P1615" s="46"/>
      <c r="Q1615" s="46"/>
    </row>
    <row r="1616" spans="1:17" x14ac:dyDescent="0.35">
      <c r="A1616" s="46"/>
      <c r="B1616" s="46"/>
      <c r="C1616" s="46"/>
      <c r="D1616" s="46"/>
      <c r="E1616" s="46"/>
      <c r="F1616" s="46"/>
      <c r="G1616" s="46"/>
      <c r="H1616" s="46"/>
      <c r="I1616" s="46"/>
      <c r="J1616" s="46"/>
      <c r="K1616" s="46"/>
      <c r="L1616" s="46"/>
      <c r="M1616" s="46"/>
      <c r="N1616" s="46"/>
      <c r="O1616" s="46"/>
      <c r="P1616" s="46"/>
      <c r="Q1616" s="46"/>
    </row>
    <row r="1617" spans="1:17" x14ac:dyDescent="0.35">
      <c r="A1617" s="46"/>
      <c r="B1617" s="46"/>
      <c r="C1617" s="46"/>
      <c r="D1617" s="46"/>
      <c r="E1617" s="46"/>
      <c r="F1617" s="46"/>
      <c r="G1617" s="46"/>
      <c r="H1617" s="46"/>
      <c r="I1617" s="46"/>
      <c r="J1617" s="46"/>
      <c r="K1617" s="46"/>
      <c r="L1617" s="46"/>
      <c r="M1617" s="46"/>
      <c r="N1617" s="46"/>
      <c r="O1617" s="46"/>
      <c r="P1617" s="46"/>
      <c r="Q1617" s="46"/>
    </row>
    <row r="1618" spans="1:17" x14ac:dyDescent="0.35">
      <c r="A1618" s="46"/>
      <c r="B1618" s="46"/>
      <c r="C1618" s="46"/>
      <c r="D1618" s="46"/>
      <c r="E1618" s="46"/>
      <c r="F1618" s="46"/>
      <c r="G1618" s="46"/>
      <c r="H1618" s="46"/>
      <c r="I1618" s="46"/>
      <c r="J1618" s="46"/>
      <c r="K1618" s="46"/>
      <c r="L1618" s="46"/>
      <c r="M1618" s="46"/>
      <c r="N1618" s="46"/>
      <c r="O1618" s="46"/>
      <c r="P1618" s="46"/>
      <c r="Q1618" s="46"/>
    </row>
    <row r="1619" spans="1:17" x14ac:dyDescent="0.35">
      <c r="A1619" s="46"/>
      <c r="B1619" s="46"/>
      <c r="C1619" s="46"/>
      <c r="D1619" s="46"/>
      <c r="E1619" s="46"/>
      <c r="F1619" s="46"/>
      <c r="G1619" s="46"/>
      <c r="H1619" s="46"/>
      <c r="I1619" s="46"/>
      <c r="J1619" s="46"/>
      <c r="K1619" s="46"/>
      <c r="L1619" s="46"/>
      <c r="M1619" s="46"/>
      <c r="N1619" s="46"/>
      <c r="O1619" s="46"/>
      <c r="P1619" s="46"/>
      <c r="Q1619" s="46"/>
    </row>
    <row r="1620" spans="1:17" x14ac:dyDescent="0.35">
      <c r="A1620" s="46"/>
      <c r="B1620" s="46"/>
      <c r="C1620" s="46"/>
      <c r="D1620" s="46"/>
      <c r="E1620" s="46"/>
      <c r="F1620" s="46"/>
      <c r="G1620" s="46"/>
      <c r="H1620" s="46"/>
      <c r="I1620" s="46"/>
      <c r="J1620" s="46"/>
      <c r="K1620" s="46"/>
      <c r="L1620" s="46"/>
      <c r="M1620" s="46"/>
      <c r="N1620" s="46"/>
      <c r="O1620" s="46"/>
      <c r="P1620" s="46"/>
      <c r="Q1620" s="46"/>
    </row>
    <row r="1621" spans="1:17" x14ac:dyDescent="0.35">
      <c r="A1621" s="46"/>
      <c r="B1621" s="46"/>
      <c r="C1621" s="46"/>
      <c r="D1621" s="46"/>
      <c r="E1621" s="46"/>
      <c r="F1621" s="46"/>
      <c r="G1621" s="46"/>
      <c r="H1621" s="46"/>
      <c r="I1621" s="46"/>
      <c r="J1621" s="46"/>
      <c r="K1621" s="46"/>
      <c r="L1621" s="46"/>
      <c r="M1621" s="46"/>
      <c r="N1621" s="46"/>
      <c r="O1621" s="46"/>
      <c r="P1621" s="46"/>
      <c r="Q1621" s="46"/>
    </row>
    <row r="1622" spans="1:17" x14ac:dyDescent="0.35">
      <c r="A1622" s="46"/>
      <c r="B1622" s="46"/>
      <c r="C1622" s="46"/>
      <c r="D1622" s="46"/>
      <c r="E1622" s="46"/>
      <c r="F1622" s="46"/>
      <c r="G1622" s="46"/>
      <c r="H1622" s="46"/>
      <c r="I1622" s="46"/>
      <c r="J1622" s="46"/>
      <c r="K1622" s="46"/>
      <c r="L1622" s="46"/>
      <c r="M1622" s="46"/>
      <c r="N1622" s="46"/>
      <c r="O1622" s="46"/>
      <c r="P1622" s="46"/>
      <c r="Q1622" s="46"/>
    </row>
    <row r="1623" spans="1:17" x14ac:dyDescent="0.35">
      <c r="A1623" s="46"/>
      <c r="B1623" s="46"/>
      <c r="C1623" s="46"/>
      <c r="D1623" s="46"/>
      <c r="E1623" s="46"/>
      <c r="F1623" s="46"/>
      <c r="G1623" s="46"/>
      <c r="H1623" s="46"/>
      <c r="I1623" s="46"/>
      <c r="J1623" s="46"/>
      <c r="K1623" s="46"/>
      <c r="L1623" s="46"/>
      <c r="M1623" s="46"/>
      <c r="N1623" s="46"/>
      <c r="O1623" s="46"/>
      <c r="P1623" s="46"/>
      <c r="Q1623" s="46"/>
    </row>
    <row r="1624" spans="1:17" x14ac:dyDescent="0.35">
      <c r="A1624" s="46"/>
      <c r="B1624" s="46"/>
      <c r="C1624" s="46"/>
      <c r="D1624" s="46"/>
      <c r="E1624" s="46"/>
      <c r="F1624" s="46"/>
      <c r="G1624" s="46"/>
      <c r="H1624" s="46"/>
      <c r="I1624" s="46"/>
      <c r="J1624" s="46"/>
      <c r="K1624" s="46"/>
      <c r="L1624" s="46"/>
      <c r="M1624" s="46"/>
      <c r="N1624" s="46"/>
      <c r="O1624" s="46"/>
      <c r="P1624" s="46"/>
      <c r="Q1624" s="46"/>
    </row>
    <row r="1625" spans="1:17" x14ac:dyDescent="0.35">
      <c r="A1625" s="46"/>
      <c r="B1625" s="46"/>
      <c r="C1625" s="46"/>
      <c r="D1625" s="46"/>
      <c r="E1625" s="46"/>
      <c r="F1625" s="46"/>
      <c r="G1625" s="46"/>
      <c r="H1625" s="46"/>
      <c r="I1625" s="46"/>
      <c r="J1625" s="46"/>
      <c r="K1625" s="46"/>
      <c r="L1625" s="46"/>
      <c r="M1625" s="46"/>
      <c r="N1625" s="46"/>
      <c r="O1625" s="46"/>
      <c r="P1625" s="46"/>
      <c r="Q1625" s="46"/>
    </row>
    <row r="1626" spans="1:17" x14ac:dyDescent="0.35">
      <c r="A1626" s="46"/>
      <c r="B1626" s="46"/>
      <c r="C1626" s="46"/>
      <c r="D1626" s="46"/>
      <c r="E1626" s="46"/>
      <c r="F1626" s="46"/>
      <c r="G1626" s="46"/>
      <c r="H1626" s="46"/>
      <c r="I1626" s="46"/>
      <c r="J1626" s="46"/>
      <c r="K1626" s="46"/>
      <c r="L1626" s="46"/>
      <c r="M1626" s="46"/>
      <c r="N1626" s="46"/>
      <c r="O1626" s="46"/>
      <c r="P1626" s="46"/>
      <c r="Q1626" s="46"/>
    </row>
    <row r="1627" spans="1:17" x14ac:dyDescent="0.35">
      <c r="A1627" s="46"/>
      <c r="B1627" s="46"/>
      <c r="C1627" s="46"/>
      <c r="D1627" s="46"/>
      <c r="E1627" s="46"/>
      <c r="F1627" s="46"/>
      <c r="G1627" s="46"/>
      <c r="H1627" s="46"/>
      <c r="I1627" s="46"/>
      <c r="J1627" s="46"/>
      <c r="K1627" s="46"/>
      <c r="L1627" s="46"/>
      <c r="M1627" s="46"/>
      <c r="N1627" s="46"/>
      <c r="O1627" s="46"/>
      <c r="P1627" s="46"/>
      <c r="Q1627" s="46"/>
    </row>
    <row r="1628" spans="1:17" x14ac:dyDescent="0.35">
      <c r="A1628" s="46"/>
      <c r="B1628" s="46"/>
      <c r="C1628" s="46"/>
      <c r="D1628" s="46"/>
      <c r="E1628" s="46"/>
      <c r="F1628" s="46"/>
      <c r="G1628" s="46"/>
      <c r="H1628" s="46"/>
      <c r="I1628" s="46"/>
      <c r="J1628" s="46"/>
      <c r="K1628" s="46"/>
      <c r="L1628" s="46"/>
      <c r="M1628" s="46"/>
      <c r="N1628" s="46"/>
      <c r="O1628" s="46"/>
      <c r="P1628" s="46"/>
      <c r="Q1628" s="46"/>
    </row>
    <row r="1629" spans="1:17" x14ac:dyDescent="0.35">
      <c r="A1629" s="46"/>
      <c r="B1629" s="46"/>
      <c r="C1629" s="46"/>
      <c r="D1629" s="46"/>
      <c r="E1629" s="46"/>
      <c r="F1629" s="46"/>
      <c r="G1629" s="46"/>
      <c r="H1629" s="46"/>
      <c r="I1629" s="46"/>
      <c r="J1629" s="46"/>
      <c r="K1629" s="46"/>
      <c r="L1629" s="46"/>
      <c r="M1629" s="46"/>
      <c r="N1629" s="46"/>
      <c r="O1629" s="46"/>
      <c r="P1629" s="46"/>
      <c r="Q1629" s="46"/>
    </row>
    <row r="1630" spans="1:17" x14ac:dyDescent="0.35">
      <c r="A1630" s="46"/>
      <c r="B1630" s="46"/>
      <c r="C1630" s="46"/>
      <c r="D1630" s="46"/>
      <c r="E1630" s="46"/>
      <c r="F1630" s="46"/>
      <c r="G1630" s="46"/>
      <c r="H1630" s="46"/>
      <c r="I1630" s="46"/>
      <c r="J1630" s="46"/>
      <c r="K1630" s="46"/>
      <c r="L1630" s="46"/>
      <c r="M1630" s="46"/>
      <c r="N1630" s="46"/>
      <c r="O1630" s="46"/>
      <c r="P1630" s="46"/>
      <c r="Q1630" s="46"/>
    </row>
    <row r="1631" spans="1:17" x14ac:dyDescent="0.35">
      <c r="A1631" s="46"/>
      <c r="B1631" s="46"/>
      <c r="C1631" s="46"/>
      <c r="D1631" s="46"/>
      <c r="E1631" s="46"/>
      <c r="F1631" s="46"/>
      <c r="G1631" s="46"/>
      <c r="H1631" s="46"/>
      <c r="I1631" s="46"/>
      <c r="J1631" s="46"/>
      <c r="K1631" s="46"/>
      <c r="L1631" s="46"/>
      <c r="M1631" s="46"/>
      <c r="N1631" s="46"/>
      <c r="O1631" s="46"/>
      <c r="P1631" s="46"/>
      <c r="Q1631" s="46"/>
    </row>
    <row r="1632" spans="1:17" x14ac:dyDescent="0.35">
      <c r="A1632" s="46"/>
      <c r="B1632" s="46"/>
      <c r="C1632" s="46"/>
      <c r="D1632" s="46"/>
      <c r="E1632" s="46"/>
      <c r="F1632" s="46"/>
      <c r="G1632" s="46"/>
      <c r="H1632" s="46"/>
      <c r="I1632" s="46"/>
      <c r="J1632" s="46"/>
      <c r="K1632" s="46"/>
      <c r="L1632" s="46"/>
      <c r="M1632" s="46"/>
      <c r="N1632" s="46"/>
      <c r="O1632" s="46"/>
      <c r="P1632" s="46"/>
      <c r="Q1632" s="46"/>
    </row>
    <row r="1633" spans="1:17" x14ac:dyDescent="0.35">
      <c r="A1633" s="46"/>
      <c r="B1633" s="46"/>
      <c r="C1633" s="46"/>
      <c r="D1633" s="46"/>
      <c r="E1633" s="46"/>
      <c r="F1633" s="46"/>
      <c r="G1633" s="46"/>
      <c r="H1633" s="46"/>
      <c r="I1633" s="46"/>
      <c r="J1633" s="46"/>
      <c r="K1633" s="46"/>
      <c r="L1633" s="46"/>
      <c r="M1633" s="46"/>
      <c r="N1633" s="46"/>
      <c r="O1633" s="46"/>
      <c r="P1633" s="46"/>
      <c r="Q1633" s="46"/>
    </row>
    <row r="1634" spans="1:17" x14ac:dyDescent="0.35">
      <c r="A1634" s="46"/>
      <c r="B1634" s="46"/>
      <c r="C1634" s="46"/>
      <c r="D1634" s="46"/>
      <c r="E1634" s="46"/>
      <c r="F1634" s="46"/>
      <c r="G1634" s="46"/>
      <c r="H1634" s="46"/>
      <c r="I1634" s="46"/>
      <c r="J1634" s="46"/>
      <c r="K1634" s="46"/>
      <c r="L1634" s="46"/>
      <c r="M1634" s="46"/>
      <c r="N1634" s="46"/>
      <c r="O1634" s="46"/>
      <c r="P1634" s="46"/>
      <c r="Q1634" s="46"/>
    </row>
    <row r="1635" spans="1:17" x14ac:dyDescent="0.35">
      <c r="A1635" s="46"/>
      <c r="B1635" s="46"/>
      <c r="C1635" s="46"/>
      <c r="D1635" s="46"/>
      <c r="E1635" s="46"/>
      <c r="F1635" s="46"/>
      <c r="G1635" s="46"/>
      <c r="H1635" s="46"/>
      <c r="I1635" s="46"/>
      <c r="J1635" s="46"/>
      <c r="K1635" s="46"/>
      <c r="L1635" s="46"/>
      <c r="M1635" s="46"/>
      <c r="N1635" s="46"/>
      <c r="O1635" s="46"/>
      <c r="P1635" s="46"/>
      <c r="Q1635" s="46"/>
    </row>
    <row r="1636" spans="1:17" x14ac:dyDescent="0.35">
      <c r="A1636" s="46"/>
      <c r="B1636" s="46"/>
      <c r="C1636" s="46"/>
      <c r="D1636" s="46"/>
      <c r="E1636" s="46"/>
      <c r="F1636" s="46"/>
      <c r="G1636" s="46"/>
      <c r="H1636" s="46"/>
      <c r="I1636" s="46"/>
      <c r="J1636" s="46"/>
      <c r="K1636" s="46"/>
      <c r="L1636" s="46"/>
      <c r="M1636" s="46"/>
      <c r="N1636" s="46"/>
      <c r="O1636" s="46"/>
      <c r="P1636" s="46"/>
      <c r="Q1636" s="46"/>
    </row>
    <row r="1637" spans="1:17" x14ac:dyDescent="0.35">
      <c r="A1637" s="46"/>
      <c r="B1637" s="46"/>
      <c r="C1637" s="46"/>
      <c r="D1637" s="46"/>
      <c r="E1637" s="46"/>
      <c r="F1637" s="46"/>
      <c r="G1637" s="46"/>
      <c r="H1637" s="46"/>
      <c r="I1637" s="46"/>
      <c r="J1637" s="46"/>
      <c r="K1637" s="46"/>
      <c r="L1637" s="46"/>
      <c r="M1637" s="46"/>
      <c r="N1637" s="46"/>
      <c r="O1637" s="46"/>
      <c r="P1637" s="46"/>
      <c r="Q1637" s="46"/>
    </row>
    <row r="1638" spans="1:17" x14ac:dyDescent="0.35">
      <c r="A1638" s="46"/>
      <c r="B1638" s="46"/>
      <c r="C1638" s="46"/>
      <c r="D1638" s="46"/>
      <c r="E1638" s="46"/>
      <c r="F1638" s="46"/>
      <c r="G1638" s="46"/>
      <c r="H1638" s="46"/>
      <c r="I1638" s="46"/>
      <c r="J1638" s="46"/>
      <c r="K1638" s="46"/>
      <c r="L1638" s="46"/>
      <c r="M1638" s="46"/>
      <c r="N1638" s="46"/>
      <c r="O1638" s="46"/>
      <c r="P1638" s="46"/>
      <c r="Q1638" s="46"/>
    </row>
    <row r="1639" spans="1:17" x14ac:dyDescent="0.35">
      <c r="A1639" s="46"/>
      <c r="B1639" s="46"/>
      <c r="C1639" s="46"/>
      <c r="D1639" s="46"/>
      <c r="E1639" s="46"/>
      <c r="F1639" s="46"/>
      <c r="G1639" s="46"/>
      <c r="H1639" s="46"/>
      <c r="I1639" s="46"/>
      <c r="J1639" s="46"/>
      <c r="K1639" s="46"/>
      <c r="L1639" s="46"/>
      <c r="M1639" s="46"/>
      <c r="N1639" s="46"/>
      <c r="O1639" s="46"/>
      <c r="P1639" s="46"/>
      <c r="Q1639" s="46"/>
    </row>
    <row r="1640" spans="1:17" x14ac:dyDescent="0.35">
      <c r="A1640" s="46"/>
      <c r="B1640" s="46"/>
      <c r="C1640" s="46"/>
      <c r="D1640" s="46"/>
      <c r="E1640" s="46"/>
      <c r="F1640" s="46"/>
      <c r="G1640" s="46"/>
      <c r="H1640" s="46"/>
      <c r="I1640" s="46"/>
      <c r="J1640" s="46"/>
      <c r="K1640" s="46"/>
      <c r="L1640" s="46"/>
      <c r="M1640" s="46"/>
      <c r="N1640" s="46"/>
      <c r="O1640" s="46"/>
      <c r="P1640" s="46"/>
      <c r="Q1640" s="46"/>
    </row>
    <row r="1641" spans="1:17" x14ac:dyDescent="0.35">
      <c r="A1641" s="46"/>
      <c r="B1641" s="46"/>
      <c r="C1641" s="46"/>
      <c r="D1641" s="46"/>
      <c r="E1641" s="46"/>
      <c r="F1641" s="46"/>
      <c r="G1641" s="46"/>
      <c r="H1641" s="46"/>
      <c r="I1641" s="46"/>
      <c r="J1641" s="46"/>
      <c r="K1641" s="46"/>
      <c r="L1641" s="46"/>
      <c r="M1641" s="46"/>
      <c r="N1641" s="46"/>
      <c r="O1641" s="46"/>
      <c r="P1641" s="46"/>
      <c r="Q1641" s="46"/>
    </row>
    <row r="1642" spans="1:17" x14ac:dyDescent="0.35">
      <c r="A1642" s="46"/>
      <c r="B1642" s="46"/>
      <c r="C1642" s="46"/>
      <c r="D1642" s="46"/>
      <c r="E1642" s="46"/>
      <c r="F1642" s="46"/>
      <c r="G1642" s="46"/>
      <c r="H1642" s="46"/>
      <c r="I1642" s="46"/>
      <c r="J1642" s="46"/>
      <c r="K1642" s="46"/>
      <c r="L1642" s="46"/>
      <c r="M1642" s="46"/>
      <c r="N1642" s="46"/>
      <c r="O1642" s="46"/>
      <c r="P1642" s="46"/>
      <c r="Q1642" s="46"/>
    </row>
    <row r="1643" spans="1:17" x14ac:dyDescent="0.35">
      <c r="A1643" s="46"/>
      <c r="B1643" s="46"/>
      <c r="C1643" s="46"/>
      <c r="D1643" s="46"/>
      <c r="E1643" s="46"/>
      <c r="F1643" s="46"/>
      <c r="G1643" s="46"/>
      <c r="H1643" s="46"/>
      <c r="I1643" s="46"/>
      <c r="J1643" s="46"/>
      <c r="K1643" s="46"/>
      <c r="L1643" s="46"/>
      <c r="M1643" s="46"/>
      <c r="N1643" s="46"/>
      <c r="O1643" s="46"/>
      <c r="P1643" s="46"/>
      <c r="Q1643" s="46"/>
    </row>
    <row r="1644" spans="1:17" x14ac:dyDescent="0.35">
      <c r="A1644" s="46"/>
      <c r="B1644" s="46"/>
      <c r="C1644" s="46"/>
      <c r="D1644" s="46"/>
      <c r="E1644" s="46"/>
      <c r="F1644" s="46"/>
      <c r="G1644" s="46"/>
      <c r="H1644" s="46"/>
      <c r="I1644" s="46"/>
      <c r="J1644" s="46"/>
      <c r="K1644" s="46"/>
      <c r="L1644" s="46"/>
      <c r="M1644" s="46"/>
      <c r="N1644" s="46"/>
      <c r="O1644" s="46"/>
      <c r="P1644" s="46"/>
      <c r="Q1644" s="46"/>
    </row>
    <row r="1645" spans="1:17" x14ac:dyDescent="0.35">
      <c r="A1645" s="46"/>
      <c r="B1645" s="46"/>
      <c r="C1645" s="46"/>
      <c r="D1645" s="46"/>
      <c r="E1645" s="46"/>
      <c r="F1645" s="46"/>
      <c r="G1645" s="46"/>
      <c r="H1645" s="46"/>
      <c r="I1645" s="46"/>
      <c r="J1645" s="46"/>
      <c r="K1645" s="46"/>
      <c r="L1645" s="46"/>
      <c r="M1645" s="46"/>
      <c r="N1645" s="46"/>
      <c r="O1645" s="46"/>
      <c r="P1645" s="46"/>
      <c r="Q1645" s="46"/>
    </row>
    <row r="1646" spans="1:17" x14ac:dyDescent="0.35">
      <c r="A1646" s="46"/>
      <c r="B1646" s="46"/>
      <c r="C1646" s="46"/>
      <c r="D1646" s="46"/>
      <c r="E1646" s="46"/>
      <c r="F1646" s="46"/>
      <c r="G1646" s="46"/>
      <c r="H1646" s="46"/>
      <c r="I1646" s="46"/>
      <c r="J1646" s="46"/>
      <c r="K1646" s="46"/>
      <c r="L1646" s="46"/>
      <c r="M1646" s="46"/>
      <c r="N1646" s="46"/>
      <c r="O1646" s="46"/>
      <c r="P1646" s="46"/>
      <c r="Q1646" s="46"/>
    </row>
    <row r="1647" spans="1:17" x14ac:dyDescent="0.35">
      <c r="A1647" s="46"/>
      <c r="B1647" s="46"/>
      <c r="C1647" s="46"/>
      <c r="D1647" s="46"/>
      <c r="E1647" s="46"/>
      <c r="F1647" s="46"/>
      <c r="G1647" s="46"/>
      <c r="H1647" s="46"/>
      <c r="I1647" s="46"/>
      <c r="J1647" s="46"/>
      <c r="K1647" s="46"/>
      <c r="L1647" s="46"/>
      <c r="M1647" s="46"/>
      <c r="N1647" s="46"/>
      <c r="O1647" s="46"/>
      <c r="P1647" s="46"/>
      <c r="Q1647" s="46"/>
    </row>
    <row r="1648" spans="1:17" x14ac:dyDescent="0.35">
      <c r="A1648" s="46"/>
      <c r="B1648" s="46"/>
      <c r="C1648" s="46"/>
      <c r="D1648" s="46"/>
      <c r="E1648" s="46"/>
      <c r="F1648" s="46"/>
      <c r="G1648" s="46"/>
      <c r="H1648" s="46"/>
      <c r="I1648" s="46"/>
      <c r="J1648" s="46"/>
      <c r="K1648" s="46"/>
      <c r="L1648" s="46"/>
      <c r="M1648" s="46"/>
      <c r="N1648" s="46"/>
      <c r="O1648" s="46"/>
      <c r="P1648" s="46"/>
      <c r="Q1648" s="46"/>
    </row>
    <row r="1649" spans="1:17" x14ac:dyDescent="0.35">
      <c r="A1649" s="46"/>
      <c r="B1649" s="46"/>
      <c r="C1649" s="46"/>
      <c r="D1649" s="46"/>
      <c r="E1649" s="46"/>
      <c r="F1649" s="46"/>
      <c r="G1649" s="46"/>
      <c r="H1649" s="46"/>
      <c r="I1649" s="46"/>
      <c r="J1649" s="46"/>
      <c r="K1649" s="46"/>
      <c r="L1649" s="46"/>
      <c r="M1649" s="46"/>
      <c r="N1649" s="46"/>
      <c r="O1649" s="46"/>
      <c r="P1649" s="46"/>
      <c r="Q1649" s="46"/>
    </row>
    <row r="1650" spans="1:17" x14ac:dyDescent="0.35">
      <c r="A1650" s="46"/>
      <c r="B1650" s="46"/>
      <c r="C1650" s="46"/>
      <c r="D1650" s="46"/>
      <c r="E1650" s="46"/>
      <c r="F1650" s="46"/>
      <c r="G1650" s="46"/>
      <c r="H1650" s="46"/>
      <c r="I1650" s="46"/>
      <c r="J1650" s="46"/>
      <c r="K1650" s="46"/>
      <c r="L1650" s="46"/>
      <c r="M1650" s="46"/>
      <c r="N1650" s="46"/>
      <c r="O1650" s="46"/>
      <c r="P1650" s="46"/>
      <c r="Q1650" s="46"/>
    </row>
    <row r="1651" spans="1:17" x14ac:dyDescent="0.35">
      <c r="A1651" s="46"/>
      <c r="B1651" s="46"/>
      <c r="C1651" s="46"/>
      <c r="D1651" s="46"/>
      <c r="E1651" s="46"/>
      <c r="F1651" s="46"/>
      <c r="G1651" s="46"/>
      <c r="H1651" s="46"/>
      <c r="I1651" s="46"/>
      <c r="J1651" s="46"/>
      <c r="K1651" s="46"/>
      <c r="L1651" s="46"/>
      <c r="M1651" s="46"/>
      <c r="N1651" s="46"/>
      <c r="O1651" s="46"/>
      <c r="P1651" s="46"/>
      <c r="Q1651" s="46"/>
    </row>
    <row r="1652" spans="1:17" x14ac:dyDescent="0.35">
      <c r="A1652" s="46"/>
      <c r="B1652" s="46"/>
      <c r="C1652" s="46"/>
      <c r="D1652" s="46"/>
      <c r="E1652" s="46"/>
      <c r="F1652" s="46"/>
      <c r="G1652" s="46"/>
      <c r="H1652" s="46"/>
      <c r="I1652" s="46"/>
      <c r="J1652" s="46"/>
      <c r="K1652" s="46"/>
      <c r="L1652" s="46"/>
      <c r="M1652" s="46"/>
      <c r="N1652" s="46"/>
      <c r="O1652" s="46"/>
      <c r="P1652" s="46"/>
      <c r="Q1652" s="46"/>
    </row>
    <row r="1653" spans="1:17" x14ac:dyDescent="0.35">
      <c r="A1653" s="46"/>
      <c r="B1653" s="46"/>
      <c r="C1653" s="46"/>
      <c r="D1653" s="46"/>
      <c r="E1653" s="46"/>
      <c r="F1653" s="46"/>
      <c r="G1653" s="46"/>
      <c r="H1653" s="46"/>
      <c r="I1653" s="46"/>
      <c r="J1653" s="46"/>
      <c r="K1653" s="46"/>
      <c r="L1653" s="46"/>
      <c r="M1653" s="46"/>
      <c r="N1653" s="46"/>
      <c r="O1653" s="46"/>
      <c r="P1653" s="46"/>
      <c r="Q1653" s="46"/>
    </row>
    <row r="1654" spans="1:17" x14ac:dyDescent="0.35">
      <c r="A1654" s="46"/>
      <c r="B1654" s="46"/>
      <c r="C1654" s="46"/>
      <c r="D1654" s="46"/>
      <c r="E1654" s="46"/>
      <c r="F1654" s="46"/>
      <c r="G1654" s="46"/>
      <c r="H1654" s="46"/>
      <c r="I1654" s="46"/>
      <c r="J1654" s="46"/>
      <c r="K1654" s="46"/>
      <c r="L1654" s="46"/>
      <c r="M1654" s="46"/>
      <c r="N1654" s="46"/>
      <c r="O1654" s="46"/>
      <c r="P1654" s="46"/>
      <c r="Q1654" s="46"/>
    </row>
    <row r="1655" spans="1:17" x14ac:dyDescent="0.35">
      <c r="A1655" s="46"/>
      <c r="B1655" s="46"/>
      <c r="C1655" s="46"/>
      <c r="D1655" s="46"/>
      <c r="E1655" s="46"/>
      <c r="F1655" s="46"/>
      <c r="G1655" s="46"/>
      <c r="H1655" s="46"/>
      <c r="I1655" s="46"/>
      <c r="J1655" s="46"/>
      <c r="K1655" s="46"/>
      <c r="L1655" s="46"/>
      <c r="M1655" s="46"/>
      <c r="N1655" s="46"/>
      <c r="O1655" s="46"/>
      <c r="P1655" s="46"/>
      <c r="Q1655" s="46"/>
    </row>
    <row r="1656" spans="1:17" x14ac:dyDescent="0.35">
      <c r="A1656" s="46"/>
      <c r="B1656" s="46"/>
      <c r="C1656" s="46"/>
      <c r="D1656" s="46"/>
      <c r="E1656" s="46"/>
      <c r="F1656" s="46"/>
      <c r="G1656" s="46"/>
      <c r="H1656" s="46"/>
      <c r="I1656" s="46"/>
      <c r="J1656" s="46"/>
      <c r="K1656" s="46"/>
      <c r="L1656" s="46"/>
      <c r="M1656" s="46"/>
      <c r="N1656" s="46"/>
      <c r="O1656" s="46"/>
      <c r="P1656" s="46"/>
      <c r="Q1656" s="46"/>
    </row>
    <row r="1657" spans="1:17" x14ac:dyDescent="0.35">
      <c r="A1657" s="46"/>
      <c r="B1657" s="46"/>
      <c r="C1657" s="46"/>
      <c r="D1657" s="46"/>
      <c r="E1657" s="46"/>
      <c r="F1657" s="46"/>
      <c r="G1657" s="46"/>
      <c r="H1657" s="46"/>
      <c r="I1657" s="46"/>
      <c r="J1657" s="46"/>
      <c r="K1657" s="46"/>
      <c r="L1657" s="46"/>
      <c r="M1657" s="46"/>
      <c r="N1657" s="46"/>
      <c r="O1657" s="46"/>
      <c r="P1657" s="46"/>
      <c r="Q1657" s="46"/>
    </row>
    <row r="1658" spans="1:17" x14ac:dyDescent="0.35">
      <c r="A1658" s="46"/>
      <c r="B1658" s="46"/>
      <c r="C1658" s="46"/>
      <c r="D1658" s="46"/>
      <c r="E1658" s="46"/>
      <c r="F1658" s="46"/>
      <c r="G1658" s="46"/>
      <c r="H1658" s="46"/>
      <c r="I1658" s="46"/>
      <c r="J1658" s="46"/>
      <c r="K1658" s="46"/>
      <c r="L1658" s="46"/>
      <c r="M1658" s="46"/>
      <c r="N1658" s="46"/>
      <c r="O1658" s="46"/>
      <c r="P1658" s="46"/>
      <c r="Q1658" s="46"/>
    </row>
    <row r="1659" spans="1:17" x14ac:dyDescent="0.35">
      <c r="A1659" s="46"/>
      <c r="B1659" s="46"/>
      <c r="C1659" s="46"/>
      <c r="D1659" s="46"/>
      <c r="E1659" s="46"/>
      <c r="F1659" s="46"/>
      <c r="G1659" s="46"/>
      <c r="H1659" s="46"/>
      <c r="I1659" s="46"/>
      <c r="J1659" s="46"/>
      <c r="K1659" s="46"/>
      <c r="L1659" s="46"/>
      <c r="M1659" s="46"/>
      <c r="N1659" s="46"/>
      <c r="O1659" s="46"/>
      <c r="P1659" s="46"/>
      <c r="Q1659" s="46"/>
    </row>
    <row r="1660" spans="1:17" x14ac:dyDescent="0.35">
      <c r="A1660" s="46"/>
      <c r="B1660" s="46"/>
      <c r="C1660" s="46"/>
      <c r="D1660" s="46"/>
      <c r="E1660" s="46"/>
      <c r="F1660" s="46"/>
      <c r="G1660" s="46"/>
      <c r="H1660" s="46"/>
      <c r="I1660" s="46"/>
      <c r="J1660" s="46"/>
      <c r="K1660" s="46"/>
      <c r="L1660" s="46"/>
      <c r="M1660" s="46"/>
      <c r="N1660" s="46"/>
      <c r="O1660" s="46"/>
      <c r="P1660" s="46"/>
      <c r="Q1660" s="46"/>
    </row>
    <row r="1661" spans="1:17" x14ac:dyDescent="0.35">
      <c r="A1661" s="46"/>
      <c r="B1661" s="46"/>
      <c r="C1661" s="46"/>
      <c r="D1661" s="46"/>
      <c r="E1661" s="46"/>
      <c r="F1661" s="46"/>
      <c r="G1661" s="46"/>
      <c r="H1661" s="46"/>
      <c r="I1661" s="46"/>
      <c r="J1661" s="46"/>
      <c r="K1661" s="46"/>
      <c r="L1661" s="46"/>
      <c r="M1661" s="46"/>
      <c r="N1661" s="46"/>
      <c r="O1661" s="46"/>
      <c r="P1661" s="46"/>
      <c r="Q1661" s="46"/>
    </row>
    <row r="1662" spans="1:17" x14ac:dyDescent="0.35">
      <c r="A1662" s="46"/>
      <c r="B1662" s="46"/>
      <c r="C1662" s="46"/>
      <c r="D1662" s="46"/>
      <c r="E1662" s="46"/>
      <c r="F1662" s="46"/>
      <c r="G1662" s="46"/>
      <c r="H1662" s="46"/>
      <c r="I1662" s="46"/>
      <c r="J1662" s="46"/>
      <c r="K1662" s="46"/>
      <c r="L1662" s="46"/>
      <c r="M1662" s="46"/>
      <c r="N1662" s="46"/>
      <c r="O1662" s="46"/>
      <c r="P1662" s="46"/>
      <c r="Q1662" s="46"/>
    </row>
    <row r="1663" spans="1:17" x14ac:dyDescent="0.35">
      <c r="A1663" s="46"/>
      <c r="B1663" s="46"/>
      <c r="C1663" s="46"/>
      <c r="D1663" s="46"/>
      <c r="E1663" s="46"/>
      <c r="F1663" s="46"/>
      <c r="G1663" s="46"/>
      <c r="H1663" s="46"/>
      <c r="I1663" s="46"/>
      <c r="J1663" s="46"/>
      <c r="K1663" s="46"/>
      <c r="L1663" s="46"/>
      <c r="M1663" s="46"/>
      <c r="N1663" s="46"/>
      <c r="O1663" s="46"/>
      <c r="P1663" s="46"/>
      <c r="Q1663" s="46"/>
    </row>
    <row r="1664" spans="1:17" x14ac:dyDescent="0.35">
      <c r="A1664" s="46"/>
      <c r="B1664" s="46"/>
      <c r="C1664" s="46"/>
      <c r="D1664" s="46"/>
      <c r="E1664" s="46"/>
      <c r="F1664" s="46"/>
      <c r="G1664" s="46"/>
      <c r="H1664" s="46"/>
      <c r="I1664" s="46"/>
      <c r="J1664" s="46"/>
      <c r="K1664" s="46"/>
      <c r="L1664" s="46"/>
      <c r="M1664" s="46"/>
      <c r="N1664" s="46"/>
      <c r="O1664" s="46"/>
      <c r="P1664" s="46"/>
      <c r="Q1664" s="46"/>
    </row>
    <row r="1665" spans="1:17" x14ac:dyDescent="0.35">
      <c r="A1665" s="46"/>
      <c r="B1665" s="46"/>
      <c r="C1665" s="46"/>
      <c r="D1665" s="46"/>
      <c r="E1665" s="46"/>
      <c r="F1665" s="46"/>
      <c r="G1665" s="46"/>
      <c r="H1665" s="46"/>
      <c r="I1665" s="46"/>
      <c r="J1665" s="46"/>
      <c r="K1665" s="46"/>
      <c r="L1665" s="46"/>
      <c r="M1665" s="46"/>
      <c r="N1665" s="46"/>
      <c r="O1665" s="46"/>
      <c r="P1665" s="46"/>
      <c r="Q1665" s="46"/>
    </row>
  </sheetData>
  <sheetProtection algorithmName="SHA-512" hashValue="dJyBQz+7LNXq07A42f7RvnZj5t8lLm9Izexjp3TSIKGqJS9EFqT0HEV461ikt+nmZijX5hqIjfcOMJKczUVrPw==" saltValue="IE/kG0OMY7FWrtjSJ8N5dQ==" spinCount="100000" sheet="1" objects="1" scenarios="1" selectLockedCells="1"/>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A1E51-F6CD-4A1B-B998-DF2289CE39ED}">
  <sheetPr codeName="Sheet11"/>
  <dimension ref="B3:D18"/>
  <sheetViews>
    <sheetView showGridLines="0" zoomScaleNormal="100" workbookViewId="0">
      <selection activeCell="D27" sqref="D27"/>
    </sheetView>
  </sheetViews>
  <sheetFormatPr defaultRowHeight="14.5" x14ac:dyDescent="0.35"/>
  <cols>
    <col min="2" max="2" width="25.453125" bestFit="1" customWidth="1"/>
    <col min="4" max="4" width="76.54296875" customWidth="1"/>
  </cols>
  <sheetData>
    <row r="3" spans="2:4" x14ac:dyDescent="0.35">
      <c r="B3" s="4" t="s">
        <v>1720</v>
      </c>
      <c r="C3" s="5" t="s">
        <v>1721</v>
      </c>
      <c r="D3" s="5" t="s">
        <v>1722</v>
      </c>
    </row>
    <row r="4" spans="2:4" x14ac:dyDescent="0.35">
      <c r="B4" s="2" t="s">
        <v>1723</v>
      </c>
      <c r="C4" s="2" t="s">
        <v>1724</v>
      </c>
      <c r="D4" s="6" t="s">
        <v>1725</v>
      </c>
    </row>
    <row r="5" spans="2:4" x14ac:dyDescent="0.35">
      <c r="B5" s="2"/>
      <c r="C5" s="2" t="s">
        <v>1724</v>
      </c>
      <c r="D5" s="6" t="s">
        <v>1726</v>
      </c>
    </row>
    <row r="6" spans="2:4" x14ac:dyDescent="0.35">
      <c r="B6" s="2" t="s">
        <v>50</v>
      </c>
      <c r="C6" s="2" t="s">
        <v>1724</v>
      </c>
      <c r="D6" s="7" t="s">
        <v>1727</v>
      </c>
    </row>
    <row r="7" spans="2:4" x14ac:dyDescent="0.35">
      <c r="B7" s="2"/>
      <c r="C7" s="2" t="s">
        <v>1724</v>
      </c>
      <c r="D7" s="7" t="s">
        <v>1728</v>
      </c>
    </row>
    <row r="8" spans="2:4" x14ac:dyDescent="0.35">
      <c r="B8" s="2" t="s">
        <v>1729</v>
      </c>
      <c r="C8" s="2" t="s">
        <v>1724</v>
      </c>
      <c r="D8" s="7" t="s">
        <v>1730</v>
      </c>
    </row>
    <row r="9" spans="2:4" x14ac:dyDescent="0.35">
      <c r="B9" s="2" t="s">
        <v>29</v>
      </c>
      <c r="C9" s="3" t="s">
        <v>1731</v>
      </c>
      <c r="D9" s="3" t="s">
        <v>1732</v>
      </c>
    </row>
    <row r="10" spans="2:4" x14ac:dyDescent="0.35">
      <c r="B10" s="2"/>
      <c r="C10" s="3" t="s">
        <v>1731</v>
      </c>
      <c r="D10" s="3" t="s">
        <v>387</v>
      </c>
    </row>
    <row r="11" spans="2:4" x14ac:dyDescent="0.35">
      <c r="B11" s="2" t="s">
        <v>34</v>
      </c>
      <c r="C11" s="3" t="s">
        <v>1731</v>
      </c>
      <c r="D11" s="2" t="s">
        <v>390</v>
      </c>
    </row>
    <row r="12" spans="2:4" x14ac:dyDescent="0.35">
      <c r="B12" s="2"/>
      <c r="C12" s="3" t="s">
        <v>1731</v>
      </c>
      <c r="D12" s="2" t="s">
        <v>389</v>
      </c>
    </row>
    <row r="13" spans="2:4" x14ac:dyDescent="0.35">
      <c r="B13" s="2" t="s">
        <v>35</v>
      </c>
      <c r="C13" s="3" t="s">
        <v>1731</v>
      </c>
      <c r="D13" s="3" t="s">
        <v>388</v>
      </c>
    </row>
    <row r="17" spans="2:4" x14ac:dyDescent="0.35">
      <c r="B17" s="1" t="s">
        <v>1733</v>
      </c>
      <c r="D17" t="s">
        <v>1734</v>
      </c>
    </row>
    <row r="18" spans="2:4" x14ac:dyDescent="0.35">
      <c r="D18" t="s">
        <v>1735</v>
      </c>
    </row>
  </sheetData>
  <sheetProtection algorithmName="SHA-512" hashValue="pdy/biZl12m6juOxyT1/puBC0peBnN2bPtnrwvCB7ooDtLL2YSWvvS3V5tnGhG+9WAjbHYo4UDgYJMF8PbgRcA==" saltValue="gPqvTH/oZ87/vGmQRIw4vA=="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212DA-DE0B-4226-B942-3B9BA49FCF8E}">
  <sheetPr codeName="Sheet1">
    <tabColor theme="9" tint="0.59999389629810485"/>
  </sheetPr>
  <dimension ref="A1:E64"/>
  <sheetViews>
    <sheetView showGridLines="0" zoomScale="85" zoomScaleNormal="85" workbookViewId="0">
      <pane ySplit="4" topLeftCell="A5" activePane="bottomLeft" state="frozen"/>
      <selection activeCell="F36" sqref="F36"/>
      <selection pane="bottomLeft" activeCell="B2" sqref="B2:C2"/>
    </sheetView>
  </sheetViews>
  <sheetFormatPr defaultColWidth="9" defaultRowHeight="15" customHeight="1" x14ac:dyDescent="0.35"/>
  <cols>
    <col min="1" max="1" width="65.1796875" style="18" customWidth="1"/>
    <col min="2" max="2" width="23.453125" style="8" customWidth="1"/>
    <col min="3" max="3" width="30.453125" style="8" customWidth="1"/>
    <col min="4" max="4" width="35.453125" style="8" customWidth="1"/>
    <col min="5" max="5" width="26" style="8" customWidth="1"/>
    <col min="6" max="16384" width="9" style="18"/>
  </cols>
  <sheetData>
    <row r="1" spans="1:5" ht="9" customHeight="1" x14ac:dyDescent="0.35"/>
    <row r="2" spans="1:5" ht="21" customHeight="1" x14ac:dyDescent="0.35">
      <c r="A2" s="14" t="s">
        <v>17</v>
      </c>
      <c r="B2" s="177" t="s">
        <v>18</v>
      </c>
      <c r="C2" s="177"/>
    </row>
    <row r="3" spans="1:5" s="19" customFormat="1" ht="9" customHeight="1" x14ac:dyDescent="0.35">
      <c r="B3" s="20"/>
      <c r="C3" s="20"/>
      <c r="D3" s="20"/>
      <c r="E3" s="20"/>
    </row>
    <row r="4" spans="1:5" s="15" customFormat="1" ht="30" customHeight="1" x14ac:dyDescent="0.35">
      <c r="A4" s="15" t="s">
        <v>19</v>
      </c>
      <c r="B4" s="16"/>
      <c r="C4" s="16"/>
      <c r="D4" s="9"/>
      <c r="E4" s="16"/>
    </row>
    <row r="5" spans="1:5" s="21" customFormat="1" ht="28.4" customHeight="1" x14ac:dyDescent="0.35">
      <c r="A5" s="21" t="str">
        <f>B2</f>
        <v>United Kingdom</v>
      </c>
      <c r="B5" s="22"/>
      <c r="C5" s="22"/>
      <c r="D5" s="22"/>
      <c r="E5" s="22"/>
    </row>
    <row r="6" spans="1:5" s="27" customFormat="1" ht="15.75" customHeight="1" x14ac:dyDescent="0.35">
      <c r="A6" s="23" t="s">
        <v>20</v>
      </c>
      <c r="B6" s="24" t="s">
        <v>21</v>
      </c>
      <c r="C6" s="25"/>
      <c r="D6" s="26"/>
    </row>
    <row r="7" spans="1:5" ht="17.5" x14ac:dyDescent="0.35">
      <c r="A7" s="35" t="s">
        <v>22</v>
      </c>
      <c r="B7" s="10" t="str" cm="1">
        <f t="array" ref="B7">SUBSTITUTE( INDEX(Table17[Total_Display_Suppressed], MATCH(1,(Table17[Question]=$A$4)*(Table17[Q9_AreaOfWork]=$B$2)*(Table17[Q8_TypeDentalcareProvided_Grouped]= "All" )*(Table17[Question_Answers]=Table214260[[#This Row],[1.    Are you currently working in the dental sector? ]]),0)),"'", "")</f>
        <v>98.9%</v>
      </c>
      <c r="C7" s="28"/>
      <c r="D7" s="29"/>
    </row>
    <row r="8" spans="1:5" ht="17.5" x14ac:dyDescent="0.35">
      <c r="A8" s="35" t="s">
        <v>23</v>
      </c>
      <c r="B8" s="10" t="str" cm="1">
        <f t="array" ref="B8">SUBSTITUTE( INDEX(Table17[Total_Display_Suppressed], MATCH(1,(Table17[Question]=$A$4)*(Table17[Q9_AreaOfWork]=$B$2)*(Table17[Q8_TypeDentalcareProvided_Grouped]= "All" )*(Table17[Question_Answers]=Table214260[[#This Row],[1.    Are you currently working in the dental sector? ]]),0)),"'", "")</f>
        <v>0.9%</v>
      </c>
      <c r="C8" s="30"/>
      <c r="D8" s="29"/>
    </row>
    <row r="9" spans="1:5" ht="17.5" x14ac:dyDescent="0.35">
      <c r="A9" s="35" t="s">
        <v>24</v>
      </c>
      <c r="B9" s="10" t="str" cm="1">
        <f t="array" ref="B9">SUBSTITUTE( INDEX(Table17[Total_Display_Suppressed], MATCH(1,(Table17[Question]=$A$4)*(Table17[Q9_AreaOfWork]=$B$2)*(Table17[Q8_TypeDentalcareProvided_Grouped]= "All" )*(Table17[Question_Answers]=Table214260[[#This Row],[1.    Are you currently working in the dental sector? ]]),0)),"'", "")</f>
        <v>0.1%</v>
      </c>
      <c r="C9" s="32"/>
      <c r="D9" s="29"/>
    </row>
    <row r="10" spans="1:5" ht="17.5" x14ac:dyDescent="0.35">
      <c r="A10" s="35" t="s">
        <v>25</v>
      </c>
      <c r="B10" s="10" t="str" cm="1">
        <f t="array" ref="B10">SUBSTITUTE( INDEX(Table17[Total_Display_Suppressed], MATCH(1,(Table17[Question]=$A$4)*(Table17[Q9_AreaOfWork]=$B$2)*(Table17[Q8_TypeDentalcareProvided_Grouped]= "All" )*(Table17[Question_Answers]=Table214260[[#This Row],[1.    Are you currently working in the dental sector? ]]),0)),"'", "")</f>
        <v>0.1%</v>
      </c>
      <c r="C10" s="32"/>
      <c r="D10" s="33"/>
    </row>
    <row r="11" spans="1:5" ht="17.5" x14ac:dyDescent="0.35">
      <c r="A11" s="35" t="s">
        <v>26</v>
      </c>
      <c r="B11" s="10" t="str" cm="1">
        <f t="array" ref="B11">SUBSTITUTE( INDEX(Table17[Total_Display_Suppressed], MATCH(1,(Table17[Question]=$A$4)*(Table17[Q9_AreaOfWork]=$B$2)*(Table17[Q8_TypeDentalcareProvided_Grouped]= "All" )*(Table17[Question_Answers]=Table214260[[#This Row],[1.    Are you currently working in the dental sector? ]]),0)),"'", "")</f>
        <v>0.1%</v>
      </c>
      <c r="C11" s="32"/>
      <c r="D11" s="31"/>
    </row>
    <row r="12" spans="1:5" ht="17.5" x14ac:dyDescent="0.35">
      <c r="A12" s="41" t="s">
        <v>27</v>
      </c>
      <c r="B12" s="11" t="str" cm="1">
        <f t="array" ref="B12">SUBSTITUTE( INDEX(Table17[Total_Display_Suppressed], MATCH(1,(Table17[Question]=$A$4)*(Table17[Q9_AreaOfWork]=$B$2)*(Table17[Q8_TypeDentalcareProvided_Grouped]= "All" )*(Table17[Question_Answers]=Table214260[[#This Row],[1.    Are you currently working in the dental sector? ]]),0)),"'", "")</f>
        <v>32356</v>
      </c>
      <c r="C12" s="32"/>
      <c r="D12" s="31"/>
    </row>
    <row r="13" spans="1:5" ht="36" customHeight="1" x14ac:dyDescent="0.35">
      <c r="A13" s="18" t="s">
        <v>28</v>
      </c>
      <c r="B13" s="17"/>
      <c r="C13" s="18"/>
      <c r="D13" s="32"/>
      <c r="E13" s="31"/>
    </row>
    <row r="14" spans="1:5" s="13" customFormat="1" ht="15.5" x14ac:dyDescent="0.35">
      <c r="A14" s="34" t="s">
        <v>29</v>
      </c>
      <c r="B14" s="34" t="s">
        <v>30</v>
      </c>
      <c r="C14" s="34" t="s">
        <v>31</v>
      </c>
      <c r="D14" s="34" t="s">
        <v>32</v>
      </c>
      <c r="E14" s="34" t="s">
        <v>33</v>
      </c>
    </row>
    <row r="15" spans="1:5" ht="17.5" x14ac:dyDescent="0.35">
      <c r="A15" s="35" t="s">
        <v>22</v>
      </c>
      <c r="B15" s="39" t="str" cm="1">
        <f t="array" ref="B15">SUBSTITUTE( INDEX(Table17[Clinical_Display_Suppressed], MATCH(1,(Table17[Question]=$A$4)*(Table17[Q9_AreaOfWork]=$B$2)*(Table17[Q8_TypeDentalcareProvided_Grouped]=Table1710[[#Headers],[NHS]])*(Table17[Question_Answers]=Table1710[[#This Row],[NHS]]),0)),"'", "")</f>
        <v>99.2%</v>
      </c>
      <c r="C15" s="40" t="str" cm="1">
        <f t="array" ref="C15">SUBSTITUTE( INDEX(Table17[Non_Display_Suppressed], MATCH(1,(Table17[Question]=$A$4)*(Table17[Q9_AreaOfWork]=$B$2)*(Table17[Q8_TypeDentalcareProvided_Grouped]=Table1710[[#Headers],[NHS]])*(Table17[Question_Answers]=Table1710[[#This Row],[NHS]]),0)),"'", "")</f>
        <v>97%</v>
      </c>
      <c r="D15" s="40" t="str" cm="1">
        <f t="array" ref="D15">SUBSTITUTE( INDEX(Table17[Mix_Display_Suppressed], MATCH(1,(Table17[Question]=$A$4)*(Table17[Q9_AreaOfWork]=$B$2)*(Table17[Q8_TypeDentalcareProvided_Grouped]=Table1710[[#Headers],[NHS]])*(Table17[Question_Answers]=Table1710[[#This Row],[NHS]]),0)),"'", "")</f>
        <v>99.4%</v>
      </c>
      <c r="E15" s="40" t="str" cm="1">
        <f t="array" ref="E15">SUBSTITUTE( INDEX(Table17[Other_Display_Suppressed], MATCH(1,(Table17[Question]=$A$4)*(Table17[Q9_AreaOfWork]=$B$2)*(Table17[Q8_TypeDentalcareProvided_Grouped]=Table1710[[#Headers],[NHS]])*(Table17[Question_Answers]=Table1710[[#This Row],[NHS]]),0)),"'", "")</f>
        <v>92.9%</v>
      </c>
    </row>
    <row r="16" spans="1:5" ht="17.5" x14ac:dyDescent="0.35">
      <c r="A16" s="35" t="s">
        <v>23</v>
      </c>
      <c r="B16" s="39" t="str" cm="1">
        <f t="array" ref="B16">SUBSTITUTE( INDEX(Table17[Clinical_Display_Suppressed], MATCH(1,(Table17[Question]=$A$4)*(Table17[Q9_AreaOfWork]=$B$2)*(Table17[Q8_TypeDentalcareProvided_Grouped]=Table1710[[#Headers],[NHS]])*(Table17[Question_Answers]=Table1710[[#This Row],[NHS]]),0)),"'", "")</f>
        <v>0.6%</v>
      </c>
      <c r="C16" s="40" t="str" cm="1">
        <f t="array" ref="C16">SUBSTITUTE( INDEX(Table17[Non_Display_Suppressed], MATCH(1,(Table17[Question]=$A$4)*(Table17[Q9_AreaOfWork]=$B$2)*(Table17[Q8_TypeDentalcareProvided_Grouped]=Table1710[[#Headers],[NHS]])*(Table17[Question_Answers]=Table1710[[#This Row],[NHS]]),0)),"'", "")</f>
        <v>...</v>
      </c>
      <c r="D16" s="40" t="str" cm="1">
        <f t="array" ref="D16">SUBSTITUTE( INDEX(Table17[Mix_Display_Suppressed], MATCH(1,(Table17[Question]=$A$4)*(Table17[Q9_AreaOfWork]=$B$2)*(Table17[Q8_TypeDentalcareProvided_Grouped]=Table1710[[#Headers],[NHS]])*(Table17[Question_Answers]=Table1710[[#This Row],[NHS]]),0)),"'", "")</f>
        <v>...</v>
      </c>
      <c r="E16" s="40" t="str" cm="1">
        <f t="array" ref="E16">SUBSTITUTE( INDEX(Table17[Other_Display_Suppressed], MATCH(1,(Table17[Question]=$A$4)*(Table17[Q9_AreaOfWork]=$B$2)*(Table17[Q8_TypeDentalcareProvided_Grouped]=Table1710[[#Headers],[NHS]])*(Table17[Question_Answers]=Table1710[[#This Row],[NHS]]),0)),"'", "")</f>
        <v>...</v>
      </c>
    </row>
    <row r="17" spans="1:5" ht="17.5" x14ac:dyDescent="0.35">
      <c r="A17" s="35" t="s">
        <v>24</v>
      </c>
      <c r="B17" s="39" t="str" cm="1">
        <f t="array" ref="B17">SUBSTITUTE( INDEX(Table17[Clinical_Display_Suppressed], MATCH(1,(Table17[Question]=$A$4)*(Table17[Q9_AreaOfWork]=$B$2)*(Table17[Q8_TypeDentalcareProvided_Grouped]=Table1710[[#Headers],[NHS]])*(Table17[Question_Answers]=Table1710[[#This Row],[NHS]]),0)),"'", "")</f>
        <v>0.1%</v>
      </c>
      <c r="C17" s="40" t="str" cm="1">
        <f t="array" ref="C17">SUBSTITUTE( INDEX(Table17[Non_Display_Suppressed], MATCH(1,(Table17[Question]=$A$4)*(Table17[Q9_AreaOfWork]=$B$2)*(Table17[Q8_TypeDentalcareProvided_Grouped]=Table1710[[#Headers],[NHS]])*(Table17[Question_Answers]=Table1710[[#This Row],[NHS]]),0)),"'", "")</f>
        <v/>
      </c>
      <c r="D17" s="40" t="str" cm="1">
        <f t="array" ref="D17">SUBSTITUTE( INDEX(Table17[Mix_Display_Suppressed], MATCH(1,(Table17[Question]=$A$4)*(Table17[Q9_AreaOfWork]=$B$2)*(Table17[Q8_TypeDentalcareProvided_Grouped]=Table1710[[#Headers],[NHS]])*(Table17[Question_Answers]=Table1710[[#This Row],[NHS]]),0)),"'", "")</f>
        <v>...</v>
      </c>
      <c r="E17" s="40" t="str" cm="1">
        <f t="array" ref="E17">SUBSTITUTE( INDEX(Table17[Other_Display_Suppressed], MATCH(1,(Table17[Question]=$A$4)*(Table17[Q9_AreaOfWork]=$B$2)*(Table17[Q8_TypeDentalcareProvided_Grouped]=Table1710[[#Headers],[NHS]])*(Table17[Question_Answers]=Table1710[[#This Row],[NHS]]),0)),"'", "")</f>
        <v/>
      </c>
    </row>
    <row r="18" spans="1:5" ht="17.5" x14ac:dyDescent="0.35">
      <c r="A18" s="35" t="s">
        <v>25</v>
      </c>
      <c r="B18" s="39" t="str" cm="1">
        <f t="array" ref="B18">SUBSTITUTE( INDEX(Table17[Clinical_Display_Suppressed], MATCH(1,(Table17[Question]=$A$4)*(Table17[Q9_AreaOfWork]=$B$2)*(Table17[Q8_TypeDentalcareProvided_Grouped]=Table1710[[#Headers],[NHS]])*(Table17[Question_Answers]=Table1710[[#This Row],[NHS]]),0)),"'", "")</f>
        <v>...</v>
      </c>
      <c r="C18" s="40" t="str" cm="1">
        <f t="array" ref="C18">SUBSTITUTE( INDEX(Table17[Non_Display_Suppressed], MATCH(1,(Table17[Question]=$A$4)*(Table17[Q9_AreaOfWork]=$B$2)*(Table17[Q8_TypeDentalcareProvided_Grouped]=Table1710[[#Headers],[NHS]])*(Table17[Question_Answers]=Table1710[[#This Row],[NHS]]),0)),"'", "")</f>
        <v/>
      </c>
      <c r="D18" s="40" t="str" cm="1">
        <f t="array" ref="D18">SUBSTITUTE( INDEX(Table17[Mix_Display_Suppressed], MATCH(1,(Table17[Question]=$A$4)*(Table17[Q9_AreaOfWork]=$B$2)*(Table17[Q8_TypeDentalcareProvided_Grouped]=Table1710[[#Headers],[NHS]])*(Table17[Question_Answers]=Table1710[[#This Row],[NHS]]),0)),"'", "")</f>
        <v>...</v>
      </c>
      <c r="E18" s="40" t="str" cm="1">
        <f t="array" ref="E18">SUBSTITUTE( INDEX(Table17[Other_Display_Suppressed], MATCH(1,(Table17[Question]=$A$4)*(Table17[Q9_AreaOfWork]=$B$2)*(Table17[Q8_TypeDentalcareProvided_Grouped]=Table1710[[#Headers],[NHS]])*(Table17[Question_Answers]=Table1710[[#This Row],[NHS]]),0)),"'", "")</f>
        <v>...</v>
      </c>
    </row>
    <row r="19" spans="1:5" ht="17.5" x14ac:dyDescent="0.35">
      <c r="A19" s="35" t="s">
        <v>26</v>
      </c>
      <c r="B19" s="39" t="str" cm="1">
        <f t="array" ref="B19">SUBSTITUTE( INDEX(Table17[Clinical_Display_Suppressed], MATCH(1,(Table17[Question]=$A$4)*(Table17[Q9_AreaOfWork]=$B$2)*(Table17[Q8_TypeDentalcareProvided_Grouped]=Table1710[[#Headers],[NHS]])*(Table17[Question_Answers]=Table1710[[#This Row],[NHS]]),0)),"'", "")</f>
        <v>...</v>
      </c>
      <c r="C19" s="40" t="str" cm="1">
        <f t="array" ref="C19">SUBSTITUTE( INDEX(Table17[Non_Display_Suppressed], MATCH(1,(Table17[Question]=$A$4)*(Table17[Q9_AreaOfWork]=$B$2)*(Table17[Q8_TypeDentalcareProvided_Grouped]=Table1710[[#Headers],[NHS]])*(Table17[Question_Answers]=Table1710[[#This Row],[NHS]]),0)),"'", "")</f>
        <v>...</v>
      </c>
      <c r="D19" s="40" t="str" cm="1">
        <f t="array" ref="D19">SUBSTITUTE( INDEX(Table17[Mix_Display_Suppressed], MATCH(1,(Table17[Question]=$A$4)*(Table17[Q9_AreaOfWork]=$B$2)*(Table17[Q8_TypeDentalcareProvided_Grouped]=Table1710[[#Headers],[NHS]])*(Table17[Question_Answers]=Table1710[[#This Row],[NHS]]),0)),"'", "")</f>
        <v>...</v>
      </c>
      <c r="E19" s="40" t="str" cm="1">
        <f t="array" ref="E19">SUBSTITUTE( INDEX(Table17[Other_Display_Suppressed], MATCH(1,(Table17[Question]=$A$4)*(Table17[Q9_AreaOfWork]=$B$2)*(Table17[Q8_TypeDentalcareProvided_Grouped]=Table1710[[#Headers],[NHS]])*(Table17[Question_Answers]=Table1710[[#This Row],[NHS]]),0)),"'", "")</f>
        <v>...</v>
      </c>
    </row>
    <row r="20" spans="1:5" ht="17.5" x14ac:dyDescent="0.35">
      <c r="A20" s="41" t="s">
        <v>27</v>
      </c>
      <c r="B20" s="80" t="str" cm="1">
        <f t="array" ref="B20">SUBSTITUTE( INDEX(Table17[Clinical_Display_Suppressed], MATCH(1,(Table17[Question]=$A$4)*(Table17[Q9_AreaOfWork]=$B$2)*(Table17[Q8_TypeDentalcareProvided_Grouped]=Table1710[[#Headers],[NHS]])*(Table17[Question_Answers]=Table1710[[#This Row],[NHS]]),0)),"'", "")</f>
        <v>11652</v>
      </c>
      <c r="C20" s="11" t="str" cm="1">
        <f t="array" ref="C20">SUBSTITUTE( INDEX(Table17[Non_Display_Suppressed], MATCH(1,(Table17[Question]=$A$4)*(Table17[Q9_AreaOfWork]=$B$2)*(Table17[Q8_TypeDentalcareProvided_Grouped]=Table1710[[#Headers],[NHS]])*(Table17[Question_Answers]=Table1710[[#This Row],[NHS]]),0)),"'", "")</f>
        <v>338</v>
      </c>
      <c r="D20" s="11" t="str" cm="1">
        <f t="array" ref="D20">SUBSTITUTE( INDEX(Table17[Mix_Display_Suppressed], MATCH(1,(Table17[Question]=$A$4)*(Table17[Q9_AreaOfWork]=$B$2)*(Table17[Q8_TypeDentalcareProvided_Grouped]=Table1710[[#Headers],[NHS]])*(Table17[Question_Answers]=Table1710[[#This Row],[NHS]]),0)),"'", "")</f>
        <v>1081</v>
      </c>
      <c r="E20" s="11" t="str" cm="1">
        <f t="array" ref="E20">SUBSTITUTE( INDEX(Table17[Other_Display_Suppressed], MATCH(1,(Table17[Question]=$A$4)*(Table17[Q9_AreaOfWork]=$B$2)*(Table17[Q8_TypeDentalcareProvided_Grouped]=Table1710[[#Headers],[NHS]])*(Table17[Question_Answers]=Table1710[[#This Row],[NHS]]),0)),"'", "")</f>
        <v>98</v>
      </c>
    </row>
    <row r="21" spans="1:5" ht="36" customHeight="1" x14ac:dyDescent="0.35">
      <c r="A21" s="77" t="s">
        <v>28</v>
      </c>
      <c r="B21" s="78"/>
      <c r="C21" s="79"/>
      <c r="D21" s="79"/>
      <c r="E21" s="79"/>
    </row>
    <row r="22" spans="1:5" s="27" customFormat="1" ht="15.5" x14ac:dyDescent="0.35">
      <c r="A22" s="34" t="s">
        <v>34</v>
      </c>
      <c r="B22" s="34" t="s">
        <v>30</v>
      </c>
      <c r="C22" s="34" t="s">
        <v>31</v>
      </c>
      <c r="D22" s="34" t="s">
        <v>32</v>
      </c>
      <c r="E22" s="34" t="s">
        <v>33</v>
      </c>
    </row>
    <row r="23" spans="1:5" ht="17.5" x14ac:dyDescent="0.35">
      <c r="A23" s="35" t="s">
        <v>22</v>
      </c>
      <c r="B23" s="39" t="str" cm="1">
        <f t="array" ref="B23">SUBSTITUTE( INDEX(Table17[Clinical_Display_Suppressed], MATCH(1,(Table17[Question]=$A$4)*(Table17[Q9_AreaOfWork]=$B$2)*(Table17[Q8_TypeDentalcareProvided_Grouped]=Table171019[[#Headers],[Private]])*(Table17[Question_Answers]=Table171019[[#This Row],[Private]]),0)), "'", "")</f>
        <v>99.5%</v>
      </c>
      <c r="C23" s="40" t="str" cm="1">
        <f t="array" ref="C23">SUBSTITUTE( INDEX(Table17[Non_Display_Suppressed], MATCH(1,(Table17[Question]=$A$4)*(Table17[Q9_AreaOfWork]=$B$2)*(Table17[Q8_TypeDentalcareProvided_Grouped]=Table171019[[#Headers],[Private]])*(Table17[Question_Answers]=Table171019[[#This Row],[Private]]),0)), "'", "")</f>
        <v>97.3%</v>
      </c>
      <c r="D23" s="40" t="str" cm="1">
        <f t="array" ref="D23">SUBSTITUTE( INDEX(Table17[Mix_Display_Suppressed], MATCH(1,(Table17[Question]=$A$4)*(Table17[Q9_AreaOfWork]=$B$2)*(Table17[Q8_TypeDentalcareProvided_Grouped]=Table171019[[#Headers],[Private]])*(Table17[Question_Answers]=Table171019[[#This Row],[Private]]),0)), "'", "")</f>
        <v>98.8%</v>
      </c>
      <c r="E23" s="40" t="str" cm="1">
        <f t="array" ref="E23">SUBSTITUTE( INDEX(Table17[Other_Display_Suppressed], MATCH(1,(Table17[Question]=$A$4)*(Table17[Q9_AreaOfWork]=$B$2)*(Table17[Q8_TypeDentalcareProvided_Grouped]=Table171019[[#Headers],[Private]])*(Table17[Question_Answers]=Table171019[[#This Row],[Private]]),0)), "'", "")</f>
        <v>86.5%</v>
      </c>
    </row>
    <row r="24" spans="1:5" ht="17.5" x14ac:dyDescent="0.35">
      <c r="A24" s="35" t="s">
        <v>23</v>
      </c>
      <c r="B24" s="39" t="str" cm="1">
        <f t="array" ref="B24">SUBSTITUTE( INDEX(Table17[Clinical_Display_Suppressed], MATCH(1,(Table17[Question]=$A$4)*(Table17[Q9_AreaOfWork]=$B$2)*(Table17[Q8_TypeDentalcareProvided_Grouped]=Table171019[[#Headers],[Private]])*(Table17[Question_Answers]=Table171019[[#This Row],[Private]]),0)), "'", "")</f>
        <v>0.4%</v>
      </c>
      <c r="C24" s="40" t="str" cm="1">
        <f t="array" ref="C24">SUBSTITUTE( INDEX(Table17[Non_Display_Suppressed], MATCH(1,(Table17[Question]=$A$4)*(Table17[Q9_AreaOfWork]=$B$2)*(Table17[Q8_TypeDentalcareProvided_Grouped]=Table171019[[#Headers],[Private]])*(Table17[Question_Answers]=Table171019[[#This Row],[Private]]),0)), "'", "")</f>
        <v>2.7%</v>
      </c>
      <c r="D24" s="40" t="str" cm="1">
        <f t="array" ref="D24">SUBSTITUTE( INDEX(Table17[Mix_Display_Suppressed], MATCH(1,(Table17[Question]=$A$4)*(Table17[Q9_AreaOfWork]=$B$2)*(Table17[Q8_TypeDentalcareProvided_Grouped]=Table171019[[#Headers],[Private]])*(Table17[Question_Answers]=Table171019[[#This Row],[Private]]),0)), "'", "")</f>
        <v>...</v>
      </c>
      <c r="E24" s="40" t="str" cm="1">
        <f t="array" ref="E24">SUBSTITUTE( INDEX(Table17[Other_Display_Suppressed], MATCH(1,(Table17[Question]=$A$4)*(Table17[Q9_AreaOfWork]=$B$2)*(Table17[Q8_TypeDentalcareProvided_Grouped]=Table171019[[#Headers],[Private]])*(Table17[Question_Answers]=Table171019[[#This Row],[Private]]),0)), "'", "")</f>
        <v>8.1%</v>
      </c>
    </row>
    <row r="25" spans="1:5" ht="17.5" x14ac:dyDescent="0.35">
      <c r="A25" s="35" t="s">
        <v>24</v>
      </c>
      <c r="B25" s="39" t="str" cm="1">
        <f t="array" ref="B25">SUBSTITUTE( INDEX(Table17[Clinical_Display_Suppressed], MATCH(1,(Table17[Question]=$A$4)*(Table17[Q9_AreaOfWork]=$B$2)*(Table17[Q8_TypeDentalcareProvided_Grouped]=Table171019[[#Headers],[Private]])*(Table17[Question_Answers]=Table171019[[#This Row],[Private]]),0)), "'", "")</f>
        <v>...</v>
      </c>
      <c r="C25" s="40" t="str" cm="1">
        <f t="array" ref="C25">SUBSTITUTE( INDEX(Table17[Non_Display_Suppressed], MATCH(1,(Table17[Question]=$A$4)*(Table17[Q9_AreaOfWork]=$B$2)*(Table17[Q8_TypeDentalcareProvided_Grouped]=Table171019[[#Headers],[Private]])*(Table17[Question_Answers]=Table171019[[#This Row],[Private]]),0)), "'", "")</f>
        <v/>
      </c>
      <c r="D25" s="40" t="str" cm="1">
        <f t="array" ref="D25">SUBSTITUTE( INDEX(Table17[Mix_Display_Suppressed], MATCH(1,(Table17[Question]=$A$4)*(Table17[Q9_AreaOfWork]=$B$2)*(Table17[Q8_TypeDentalcareProvided_Grouped]=Table171019[[#Headers],[Private]])*(Table17[Question_Answers]=Table171019[[#This Row],[Private]]),0)), "'", "")</f>
        <v>...</v>
      </c>
      <c r="E25" s="40" t="str" cm="1">
        <f t="array" ref="E25">SUBSTITUTE( INDEX(Table17[Other_Display_Suppressed], MATCH(1,(Table17[Question]=$A$4)*(Table17[Q9_AreaOfWork]=$B$2)*(Table17[Q8_TypeDentalcareProvided_Grouped]=Table171019[[#Headers],[Private]])*(Table17[Question_Answers]=Table171019[[#This Row],[Private]]),0)), "'", "")</f>
        <v>...</v>
      </c>
    </row>
    <row r="26" spans="1:5" ht="17.5" x14ac:dyDescent="0.35">
      <c r="A26" s="35" t="s">
        <v>25</v>
      </c>
      <c r="B26" s="39" t="str" cm="1">
        <f t="array" ref="B26">SUBSTITUTE( INDEX(Table17[Clinical_Display_Suppressed], MATCH(1,(Table17[Question]=$A$4)*(Table17[Q9_AreaOfWork]=$B$2)*(Table17[Q8_TypeDentalcareProvided_Grouped]=Table171019[[#Headers],[Private]])*(Table17[Question_Answers]=Table171019[[#This Row],[Private]]),0)), "'", "")</f>
        <v>...</v>
      </c>
      <c r="C26" s="40" t="str" cm="1">
        <f t="array" ref="C26">SUBSTITUTE( INDEX(Table17[Non_Display_Suppressed], MATCH(1,(Table17[Question]=$A$4)*(Table17[Q9_AreaOfWork]=$B$2)*(Table17[Q8_TypeDentalcareProvided_Grouped]=Table171019[[#Headers],[Private]])*(Table17[Question_Answers]=Table171019[[#This Row],[Private]]),0)), "'", "")</f>
        <v/>
      </c>
      <c r="D26" s="40" t="str" cm="1">
        <f t="array" ref="D26">SUBSTITUTE( INDEX(Table17[Mix_Display_Suppressed], MATCH(1,(Table17[Question]=$A$4)*(Table17[Q9_AreaOfWork]=$B$2)*(Table17[Q8_TypeDentalcareProvided_Grouped]=Table171019[[#Headers],[Private]])*(Table17[Question_Answers]=Table171019[[#This Row],[Private]]),0)), "'", "")</f>
        <v/>
      </c>
      <c r="E26" s="40" t="str" cm="1">
        <f t="array" ref="E26">SUBSTITUTE( INDEX(Table17[Other_Display_Suppressed], MATCH(1,(Table17[Question]=$A$4)*(Table17[Q9_AreaOfWork]=$B$2)*(Table17[Q8_TypeDentalcareProvided_Grouped]=Table171019[[#Headers],[Private]])*(Table17[Question_Answers]=Table171019[[#This Row],[Private]]),0)), "'", "")</f>
        <v/>
      </c>
    </row>
    <row r="27" spans="1:5" ht="17.5" x14ac:dyDescent="0.35">
      <c r="A27" s="35" t="s">
        <v>26</v>
      </c>
      <c r="B27" s="39" t="str" cm="1">
        <f t="array" ref="B27">SUBSTITUTE( INDEX(Table17[Clinical_Display_Suppressed], MATCH(1,(Table17[Question]=$A$4)*(Table17[Q9_AreaOfWork]=$B$2)*(Table17[Q8_TypeDentalcareProvided_Grouped]=Table171019[[#Headers],[Private]])*(Table17[Question_Answers]=Table171019[[#This Row],[Private]]),0)), "'", "")</f>
        <v>...</v>
      </c>
      <c r="C27" s="40" t="str" cm="1">
        <f t="array" ref="C27">SUBSTITUTE( INDEX(Table17[Non_Display_Suppressed], MATCH(1,(Table17[Question]=$A$4)*(Table17[Q9_AreaOfWork]=$B$2)*(Table17[Q8_TypeDentalcareProvided_Grouped]=Table171019[[#Headers],[Private]])*(Table17[Question_Answers]=Table171019[[#This Row],[Private]]),0)), "'", "")</f>
        <v/>
      </c>
      <c r="D27" s="40" t="str" cm="1">
        <f t="array" ref="D27">SUBSTITUTE( INDEX(Table17[Mix_Display_Suppressed], MATCH(1,(Table17[Question]=$A$4)*(Table17[Q9_AreaOfWork]=$B$2)*(Table17[Q8_TypeDentalcareProvided_Grouped]=Table171019[[#Headers],[Private]])*(Table17[Question_Answers]=Table171019[[#This Row],[Private]]),0)), "'", "")</f>
        <v/>
      </c>
      <c r="E27" s="40" t="str" cm="1">
        <f t="array" ref="E27">SUBSTITUTE( INDEX(Table17[Other_Display_Suppressed], MATCH(1,(Table17[Question]=$A$4)*(Table17[Q9_AreaOfWork]=$B$2)*(Table17[Q8_TypeDentalcareProvided_Grouped]=Table171019[[#Headers],[Private]])*(Table17[Question_Answers]=Table171019[[#This Row],[Private]]),0)), "'", "")</f>
        <v>...</v>
      </c>
    </row>
    <row r="28" spans="1:5" ht="17.5" x14ac:dyDescent="0.35">
      <c r="A28" s="41" t="s">
        <v>27</v>
      </c>
      <c r="B28" s="80" t="str" cm="1">
        <f t="array" ref="B28">SUBSTITUTE( INDEX(Table17[Clinical_Display_Suppressed], MATCH(1,(Table17[Question]=$A$4)*(Table17[Q9_AreaOfWork]=$B$2)*(Table17[Q8_TypeDentalcareProvided_Grouped]=Table171019[[#Headers],[Private]])*(Table17[Question_Answers]=Table171019[[#This Row],[Private]]),0)), "'", "")</f>
        <v>9575</v>
      </c>
      <c r="C28" s="11" t="str" cm="1">
        <f t="array" ref="C28">SUBSTITUTE( INDEX(Table17[Non_Display_Suppressed], MATCH(1,(Table17[Question]=$A$4)*(Table17[Q9_AreaOfWork]=$B$2)*(Table17[Q8_TypeDentalcareProvided_Grouped]=Table171019[[#Headers],[Private]])*(Table17[Question_Answers]=Table171019[[#This Row],[Private]]),0)), "'", "")</f>
        <v>261</v>
      </c>
      <c r="D28" s="11" t="str" cm="1">
        <f t="array" ref="D28">SUBSTITUTE( INDEX(Table17[Mix_Display_Suppressed], MATCH(1,(Table17[Question]=$A$4)*(Table17[Q9_AreaOfWork]=$B$2)*(Table17[Q8_TypeDentalcareProvided_Grouped]=Table171019[[#Headers],[Private]])*(Table17[Question_Answers]=Table171019[[#This Row],[Private]]),0)), "'", "")</f>
        <v>1108</v>
      </c>
      <c r="E28" s="11" t="str" cm="1">
        <f t="array" ref="E28">SUBSTITUTE( INDEX(Table17[Other_Display_Suppressed], MATCH(1,(Table17[Question]=$A$4)*(Table17[Q9_AreaOfWork]=$B$2)*(Table17[Q8_TypeDentalcareProvided_Grouped]=Table171019[[#Headers],[Private]])*(Table17[Question_Answers]=Table171019[[#This Row],[Private]]),0)), "'", "")</f>
        <v>74</v>
      </c>
    </row>
    <row r="29" spans="1:5" ht="36" customHeight="1" x14ac:dyDescent="0.35">
      <c r="A29" s="77" t="s">
        <v>28</v>
      </c>
      <c r="B29" s="78"/>
      <c r="C29" s="79"/>
      <c r="D29" s="79"/>
      <c r="E29" s="79"/>
    </row>
    <row r="30" spans="1:5" s="27" customFormat="1" ht="15.5" x14ac:dyDescent="0.35">
      <c r="A30" s="34" t="s">
        <v>35</v>
      </c>
      <c r="B30" s="34" t="s">
        <v>30</v>
      </c>
      <c r="C30" s="34" t="s">
        <v>31</v>
      </c>
      <c r="D30" s="34" t="s">
        <v>32</v>
      </c>
      <c r="E30" s="34" t="s">
        <v>33</v>
      </c>
    </row>
    <row r="31" spans="1:5" ht="17.5" x14ac:dyDescent="0.35">
      <c r="A31" s="35" t="s">
        <v>22</v>
      </c>
      <c r="B31" s="39" t="str" cm="1">
        <f t="array" ref="B31">SUBSTITUTE( INDEX(Table17[Clinical_Display_Suppressed], MATCH(1,(Table17[Question]=$A$4)*(Table17[Q9_AreaOfWork]=$B$2)*(Table17[Q8_TypeDentalcareProvided_Grouped]=Table17101921[[#Headers],[Mix of NHS and Private]])*(Table17[Question_Answers]=Table17101921[[#This Row],[Mix of NHS and Private]]),0)),"'", "")</f>
        <v>99.1%</v>
      </c>
      <c r="C31" s="40" t="str" cm="1">
        <f t="array" ref="C31">SUBSTITUTE( INDEX(Table17[Non_Display_Suppressed], MATCH(1,(Table17[Question]=$A$4)*(Table17[Q9_AreaOfWork]=$B$2)*(Table17[Q8_TypeDentalcareProvided_Grouped]=Table17101921[[#Headers],[Mix of NHS and Private]])*(Table17[Question_Answers]=Table17101921[[#This Row],[Mix of NHS and Private]]),0)),"'", "")</f>
        <v>96.9%</v>
      </c>
      <c r="D31" s="40" t="str" cm="1">
        <f t="array" ref="D31">SUBSTITUTE( INDEX(Table17[Mix_Display_Suppressed], MATCH(1,(Table17[Question]=$A$4)*(Table17[Q9_AreaOfWork]=$B$2)*(Table17[Q8_TypeDentalcareProvided_Grouped]=Table17101921[[#Headers],[Mix of NHS and Private]])*(Table17[Question_Answers]=Table17101921[[#This Row],[Mix of NHS and Private]]),0)),"'", "")</f>
        <v>98.6%</v>
      </c>
      <c r="E31" s="40" t="str" cm="1">
        <f t="array" ref="E31">SUBSTITUTE( INDEX(Table17[Other_Display_Suppressed], MATCH(1,(Table17[Question]=$A$4)*(Table17[Q9_AreaOfWork]=$B$2)*(Table17[Q8_TypeDentalcareProvided_Grouped]=Table17101921[[#Headers],[Mix of NHS and Private]])*(Table17[Question_Answers]=Table17101921[[#This Row],[Mix of NHS and Private]]),0)),"'", "")</f>
        <v>89.2%</v>
      </c>
    </row>
    <row r="32" spans="1:5" ht="17.5" x14ac:dyDescent="0.35">
      <c r="A32" s="35" t="s">
        <v>23</v>
      </c>
      <c r="B32" s="39" t="str" cm="1">
        <f t="array" ref="B32">SUBSTITUTE( INDEX(Table17[Clinical_Display_Suppressed], MATCH(1,(Table17[Question]=$A$4)*(Table17[Q9_AreaOfWork]=$B$2)*(Table17[Q8_TypeDentalcareProvided_Grouped]=Table17101921[[#Headers],[Mix of NHS and Private]])*(Table17[Question_Answers]=Table17101921[[#This Row],[Mix of NHS and Private]]),0)),"'", "")</f>
        <v>0.8%</v>
      </c>
      <c r="C32" s="40" t="str" cm="1">
        <f t="array" ref="C32">SUBSTITUTE( INDEX(Table17[Non_Display_Suppressed], MATCH(1,(Table17[Question]=$A$4)*(Table17[Q9_AreaOfWork]=$B$2)*(Table17[Q8_TypeDentalcareProvided_Grouped]=Table17101921[[#Headers],[Mix of NHS and Private]])*(Table17[Question_Answers]=Table17101921[[#This Row],[Mix of NHS and Private]]),0)),"'", "")</f>
        <v>...</v>
      </c>
      <c r="D32" s="40" t="str" cm="1">
        <f t="array" ref="D32">SUBSTITUTE( INDEX(Table17[Mix_Display_Suppressed], MATCH(1,(Table17[Question]=$A$4)*(Table17[Q9_AreaOfWork]=$B$2)*(Table17[Q8_TypeDentalcareProvided_Grouped]=Table17101921[[#Headers],[Mix of NHS and Private]])*(Table17[Question_Answers]=Table17101921[[#This Row],[Mix of NHS and Private]]),0)),"'", "")</f>
        <v>1.2%</v>
      </c>
      <c r="E32" s="40" t="str" cm="1">
        <f t="array" ref="E32">SUBSTITUTE( INDEX(Table17[Other_Display_Suppressed], MATCH(1,(Table17[Question]=$A$4)*(Table17[Q9_AreaOfWork]=$B$2)*(Table17[Q8_TypeDentalcareProvided_Grouped]=Table17101921[[#Headers],[Mix of NHS and Private]])*(Table17[Question_Answers]=Table17101921[[#This Row],[Mix of NHS and Private]]),0)),"'", "")</f>
        <v>...</v>
      </c>
    </row>
    <row r="33" spans="1:5" ht="17.5" x14ac:dyDescent="0.35">
      <c r="A33" s="35" t="s">
        <v>24</v>
      </c>
      <c r="B33" s="39" t="str" cm="1">
        <f t="array" ref="B33">SUBSTITUTE( INDEX(Table17[Clinical_Display_Suppressed], MATCH(1,(Table17[Question]=$A$4)*(Table17[Q9_AreaOfWork]=$B$2)*(Table17[Q8_TypeDentalcareProvided_Grouped]=Table17101921[[#Headers],[Mix of NHS and Private]])*(Table17[Question_Answers]=Table17101921[[#This Row],[Mix of NHS and Private]]),0)),"'", "")</f>
        <v>...</v>
      </c>
      <c r="C33" s="40" t="str" cm="1">
        <f t="array" ref="C33">SUBSTITUTE( INDEX(Table17[Non_Display_Suppressed], MATCH(1,(Table17[Question]=$A$4)*(Table17[Q9_AreaOfWork]=$B$2)*(Table17[Q8_TypeDentalcareProvided_Grouped]=Table17101921[[#Headers],[Mix of NHS and Private]])*(Table17[Question_Answers]=Table17101921[[#This Row],[Mix of NHS and Private]]),0)),"'", "")</f>
        <v/>
      </c>
      <c r="D33" s="40" t="str" cm="1">
        <f t="array" ref="D33">SUBSTITUTE( INDEX(Table17[Mix_Display_Suppressed], MATCH(1,(Table17[Question]=$A$4)*(Table17[Q9_AreaOfWork]=$B$2)*(Table17[Q8_TypeDentalcareProvided_Grouped]=Table17101921[[#Headers],[Mix of NHS and Private]])*(Table17[Question_Answers]=Table17101921[[#This Row],[Mix of NHS and Private]]),0)),"'", "")</f>
        <v>...</v>
      </c>
      <c r="E33" s="40" t="str" cm="1">
        <f t="array" ref="E33">SUBSTITUTE( INDEX(Table17[Other_Display_Suppressed], MATCH(1,(Table17[Question]=$A$4)*(Table17[Q9_AreaOfWork]=$B$2)*(Table17[Q8_TypeDentalcareProvided_Grouped]=Table17101921[[#Headers],[Mix of NHS and Private]])*(Table17[Question_Answers]=Table17101921[[#This Row],[Mix of NHS and Private]]),0)),"'", "")</f>
        <v/>
      </c>
    </row>
    <row r="34" spans="1:5" ht="17.5" x14ac:dyDescent="0.35">
      <c r="A34" s="35" t="s">
        <v>25</v>
      </c>
      <c r="B34" s="39" t="str" cm="1">
        <f t="array" ref="B34">SUBSTITUTE( INDEX(Table17[Clinical_Display_Suppressed], MATCH(1,(Table17[Question]=$A$4)*(Table17[Q9_AreaOfWork]=$B$2)*(Table17[Q8_TypeDentalcareProvided_Grouped]=Table17101921[[#Headers],[Mix of NHS and Private]])*(Table17[Question_Answers]=Table17101921[[#This Row],[Mix of NHS and Private]]),0)),"'", "")</f>
        <v>...</v>
      </c>
      <c r="C34" s="40" t="str" cm="1">
        <f t="array" ref="C34">SUBSTITUTE( INDEX(Table17[Non_Display_Suppressed], MATCH(1,(Table17[Question]=$A$4)*(Table17[Q9_AreaOfWork]=$B$2)*(Table17[Q8_TypeDentalcareProvided_Grouped]=Table17101921[[#Headers],[Mix of NHS and Private]])*(Table17[Question_Answers]=Table17101921[[#This Row],[Mix of NHS and Private]]),0)),"'", "")</f>
        <v>...</v>
      </c>
      <c r="D34" s="40" t="str" cm="1">
        <f t="array" ref="D34">SUBSTITUTE( INDEX(Table17[Mix_Display_Suppressed], MATCH(1,(Table17[Question]=$A$4)*(Table17[Q9_AreaOfWork]=$B$2)*(Table17[Q8_TypeDentalcareProvided_Grouped]=Table17101921[[#Headers],[Mix of NHS and Private]])*(Table17[Question_Answers]=Table17101921[[#This Row],[Mix of NHS and Private]]),0)),"'", "")</f>
        <v/>
      </c>
      <c r="E34" s="40" t="str" cm="1">
        <f t="array" ref="E34">SUBSTITUTE( INDEX(Table17[Other_Display_Suppressed], MATCH(1,(Table17[Question]=$A$4)*(Table17[Q9_AreaOfWork]=$B$2)*(Table17[Q8_TypeDentalcareProvided_Grouped]=Table17101921[[#Headers],[Mix of NHS and Private]])*(Table17[Question_Answers]=Table17101921[[#This Row],[Mix of NHS and Private]]),0)),"'", "")</f>
        <v>...</v>
      </c>
    </row>
    <row r="35" spans="1:5" ht="17.5" x14ac:dyDescent="0.35">
      <c r="A35" s="35" t="s">
        <v>26</v>
      </c>
      <c r="B35" s="39" t="str" cm="1">
        <f t="array" ref="B35">SUBSTITUTE( INDEX(Table17[Clinical_Display_Suppressed], MATCH(1,(Table17[Question]=$A$4)*(Table17[Q9_AreaOfWork]=$B$2)*(Table17[Q8_TypeDentalcareProvided_Grouped]=Table17101921[[#Headers],[Mix of NHS and Private]])*(Table17[Question_Answers]=Table17101921[[#This Row],[Mix of NHS and Private]]),0)),"'", "")</f>
        <v>...</v>
      </c>
      <c r="C35" s="40" t="str" cm="1">
        <f t="array" ref="C35">SUBSTITUTE( INDEX(Table17[Non_Display_Suppressed], MATCH(1,(Table17[Question]=$A$4)*(Table17[Q9_AreaOfWork]=$B$2)*(Table17[Q8_TypeDentalcareProvided_Grouped]=Table17101921[[#Headers],[Mix of NHS and Private]])*(Table17[Question_Answers]=Table17101921[[#This Row],[Mix of NHS and Private]]),0)),"'", "")</f>
        <v>...</v>
      </c>
      <c r="D35" s="40" t="str" cm="1">
        <f t="array" ref="D35">SUBSTITUTE( INDEX(Table17[Mix_Display_Suppressed], MATCH(1,(Table17[Question]=$A$4)*(Table17[Q9_AreaOfWork]=$B$2)*(Table17[Q8_TypeDentalcareProvided_Grouped]=Table17101921[[#Headers],[Mix of NHS and Private]])*(Table17[Question_Answers]=Table17101921[[#This Row],[Mix of NHS and Private]]),0)),"'", "")</f>
        <v>...</v>
      </c>
      <c r="E35" s="40" t="str" cm="1">
        <f t="array" ref="E35">SUBSTITUTE( INDEX(Table17[Other_Display_Suppressed], MATCH(1,(Table17[Question]=$A$4)*(Table17[Q9_AreaOfWork]=$B$2)*(Table17[Q8_TypeDentalcareProvided_Grouped]=Table17101921[[#Headers],[Mix of NHS and Private]])*(Table17[Question_Answers]=Table17101921[[#This Row],[Mix of NHS and Private]]),0)),"'", "")</f>
        <v>...</v>
      </c>
    </row>
    <row r="36" spans="1:5" ht="17.5" x14ac:dyDescent="0.35">
      <c r="A36" s="41" t="s">
        <v>27</v>
      </c>
      <c r="B36" s="80" t="str" cm="1">
        <f t="array" ref="B36">SUBSTITUTE( INDEX(Table17[Clinical_Display_Suppressed], MATCH(1,(Table17[Question]=$A$4)*(Table17[Q9_AreaOfWork]=$B$2)*(Table17[Q8_TypeDentalcareProvided_Grouped]=Table17101921[[#Headers],[Mix of NHS and Private]])*(Table17[Question_Answers]=Table17101921[[#This Row],[Mix of NHS and Private]]),0)),"'", "")</f>
        <v>6256</v>
      </c>
      <c r="C36" s="11" t="str" cm="1">
        <f t="array" ref="C36">SUBSTITUTE( INDEX(Table17[Non_Display_Suppressed], MATCH(1,(Table17[Question]=$A$4)*(Table17[Q9_AreaOfWork]=$B$2)*(Table17[Q8_TypeDentalcareProvided_Grouped]=Table17101921[[#Headers],[Mix of NHS and Private]])*(Table17[Question_Answers]=Table17101921[[#This Row],[Mix of NHS and Private]]),0)),"'", "")</f>
        <v>129</v>
      </c>
      <c r="D36" s="11" t="str" cm="1">
        <f t="array" ref="D36">SUBSTITUTE( INDEX(Table17[Mix_Display_Suppressed], MATCH(1,(Table17[Question]=$A$4)*(Table17[Q9_AreaOfWork]=$B$2)*(Table17[Q8_TypeDentalcareProvided_Grouped]=Table17101921[[#Headers],[Mix of NHS and Private]])*(Table17[Question_Answers]=Table17101921[[#This Row],[Mix of NHS and Private]]),0)),"'", "")</f>
        <v>782</v>
      </c>
      <c r="E36" s="11" t="str" cm="1">
        <f t="array" ref="E36">SUBSTITUTE( INDEX(Table17[Other_Display_Suppressed], MATCH(1,(Table17[Question]=$A$4)*(Table17[Q9_AreaOfWork]=$B$2)*(Table17[Q8_TypeDentalcareProvided_Grouped]=Table17101921[[#Headers],[Mix of NHS and Private]])*(Table17[Question_Answers]=Table17101921[[#This Row],[Mix of NHS and Private]]),0)),"'", "")</f>
        <v>74</v>
      </c>
    </row>
    <row r="37" spans="1:5" ht="36" customHeight="1" x14ac:dyDescent="0.35">
      <c r="A37" s="77" t="s">
        <v>28</v>
      </c>
      <c r="B37" s="78"/>
      <c r="C37" s="79"/>
      <c r="D37" s="79"/>
      <c r="E37" s="79"/>
    </row>
    <row r="38" spans="1:5" s="27" customFormat="1" ht="15.5" x14ac:dyDescent="0.35">
      <c r="A38" s="34" t="s">
        <v>33</v>
      </c>
      <c r="B38" s="34" t="s">
        <v>30</v>
      </c>
      <c r="C38" s="34" t="s">
        <v>31</v>
      </c>
      <c r="D38" s="34" t="s">
        <v>32</v>
      </c>
      <c r="E38" s="34" t="s">
        <v>36</v>
      </c>
    </row>
    <row r="39" spans="1:5" ht="17.5" x14ac:dyDescent="0.35">
      <c r="A39" s="35" t="s">
        <v>22</v>
      </c>
      <c r="B39" s="39" t="str" cm="1">
        <f t="array" ref="B39">SUBSTITUTE( INDEX(Table17[Clinical_Display_Suppressed], MATCH(1,(Table17[Question]=$A$4)*(Table17[Q9_AreaOfWork]=$B$2)*(Table17[Q8_TypeDentalcareProvided_Grouped]=Table1710192122[[#Headers],[Other]])*(Table17[Question_Answers]=Table1710192122[[#This Row],[Other]]),0)),"'", "")</f>
        <v>96.7%</v>
      </c>
      <c r="C39" s="40" t="str" cm="1">
        <f t="array" ref="C39">SUBSTITUTE( INDEX(Table17[Non_Display_Suppressed], MATCH(1,(Table17[Question]=$A$4)*(Table17[Q9_AreaOfWork]=$B$2)*(Table17[Q8_TypeDentalcareProvided_Grouped]=Table1710192122[[#Headers],[Other]])*(Table17[Question_Answers]=Table1710192122[[#This Row],[Other]]),0)),"'", "")</f>
        <v>93.6%</v>
      </c>
      <c r="D39" s="40" t="str" cm="1">
        <f t="array" ref="D39">SUBSTITUTE( INDEX(Table17[Mix_Display_Suppressed], MATCH(1,(Table17[Question]=$A$4)*(Table17[Q9_AreaOfWork]=$B$2)*(Table17[Q8_TypeDentalcareProvided_Grouped]=Table1710192122[[#Headers],[Other]])*(Table17[Question_Answers]=Table1710192122[[#This Row],[Other]]),0)),"'", "")</f>
        <v>100%</v>
      </c>
      <c r="E39" s="40" t="str" cm="1">
        <f t="array" ref="E39">SUBSTITUTE( INDEX(Table17[Other_Display_Suppressed], MATCH(1,(Table17[Question]=$A$4)*(Table17[Q9_AreaOfWork]=$B$2)*(Table17[Q8_TypeDentalcareProvided_Grouped]=Table1710192122[[#Headers],[Other]])*(Table17[Question_Answers]=Table1710192122[[#This Row],[Other]]),0)),"'", "")</f>
        <v>78.2%</v>
      </c>
    </row>
    <row r="40" spans="1:5" ht="17.5" x14ac:dyDescent="0.35">
      <c r="A40" s="35" t="s">
        <v>23</v>
      </c>
      <c r="B40" s="39" t="str" cm="1">
        <f t="array" ref="B40">SUBSTITUTE( INDEX(Table17[Clinical_Display_Suppressed], MATCH(1,(Table17[Question]=$A$4)*(Table17[Q9_AreaOfWork]=$B$2)*(Table17[Q8_TypeDentalcareProvided_Grouped]=Table1710192122[[#Headers],[Other]])*(Table17[Question_Answers]=Table1710192122[[#This Row],[Other]]),0)),"'", "")</f>
        <v>2.4%</v>
      </c>
      <c r="C40" s="40" t="str" cm="1">
        <f t="array" ref="C40">SUBSTITUTE( INDEX(Table17[Non_Display_Suppressed], MATCH(1,(Table17[Question]=$A$4)*(Table17[Q9_AreaOfWork]=$B$2)*(Table17[Q8_TypeDentalcareProvided_Grouped]=Table1710192122[[#Headers],[Other]])*(Table17[Question_Answers]=Table1710192122[[#This Row],[Other]]),0)),"'", "")</f>
        <v>4.2%</v>
      </c>
      <c r="D40" s="40" t="str" cm="1">
        <f t="array" ref="D40">SUBSTITUTE( INDEX(Table17[Mix_Display_Suppressed], MATCH(1,(Table17[Question]=$A$4)*(Table17[Q9_AreaOfWork]=$B$2)*(Table17[Q8_TypeDentalcareProvided_Grouped]=Table1710192122[[#Headers],[Other]])*(Table17[Question_Answers]=Table1710192122[[#This Row],[Other]]),0)),"'", "")</f>
        <v/>
      </c>
      <c r="E40" s="40" t="str" cm="1">
        <f t="array" ref="E40">SUBSTITUTE( INDEX(Table17[Other_Display_Suppressed], MATCH(1,(Table17[Question]=$A$4)*(Table17[Q9_AreaOfWork]=$B$2)*(Table17[Q8_TypeDentalcareProvided_Grouped]=Table1710192122[[#Headers],[Other]])*(Table17[Question_Answers]=Table1710192122[[#This Row],[Other]]),0)),"'", "")</f>
        <v>15.1%</v>
      </c>
    </row>
    <row r="41" spans="1:5" ht="17.5" x14ac:dyDescent="0.35">
      <c r="A41" s="35" t="s">
        <v>24</v>
      </c>
      <c r="B41" s="39" t="str" cm="1">
        <f t="array" ref="B41">SUBSTITUTE( INDEX(Table17[Clinical_Display_Suppressed], MATCH(1,(Table17[Question]=$A$4)*(Table17[Q9_AreaOfWork]=$B$2)*(Table17[Q8_TypeDentalcareProvided_Grouped]=Table1710192122[[#Headers],[Other]])*(Table17[Question_Answers]=Table1710192122[[#This Row],[Other]]),0)),"'", "")</f>
        <v/>
      </c>
      <c r="C41" s="40" t="str" cm="1">
        <f t="array" ref="C41">SUBSTITUTE( INDEX(Table17[Non_Display_Suppressed], MATCH(1,(Table17[Question]=$A$4)*(Table17[Q9_AreaOfWork]=$B$2)*(Table17[Q8_TypeDentalcareProvided_Grouped]=Table1710192122[[#Headers],[Other]])*(Table17[Question_Answers]=Table1710192122[[#This Row],[Other]]),0)),"'", "")</f>
        <v>...</v>
      </c>
      <c r="D41" s="40" t="str" cm="1">
        <f t="array" ref="D41">SUBSTITUTE( INDEX(Table17[Mix_Display_Suppressed], MATCH(1,(Table17[Question]=$A$4)*(Table17[Q9_AreaOfWork]=$B$2)*(Table17[Q8_TypeDentalcareProvided_Grouped]=Table1710192122[[#Headers],[Other]])*(Table17[Question_Answers]=Table1710192122[[#This Row],[Other]]),0)),"'", "")</f>
        <v/>
      </c>
      <c r="E41" s="40" t="str" cm="1">
        <f t="array" ref="E41">SUBSTITUTE( INDEX(Table17[Other_Display_Suppressed], MATCH(1,(Table17[Question]=$A$4)*(Table17[Q9_AreaOfWork]=$B$2)*(Table17[Q8_TypeDentalcareProvided_Grouped]=Table1710192122[[#Headers],[Other]])*(Table17[Question_Answers]=Table1710192122[[#This Row],[Other]]),0)),"'", "")</f>
        <v>...</v>
      </c>
    </row>
    <row r="42" spans="1:5" ht="17.5" x14ac:dyDescent="0.35">
      <c r="A42" s="35" t="s">
        <v>25</v>
      </c>
      <c r="B42" s="39" t="str" cm="1">
        <f t="array" ref="B42">SUBSTITUTE( INDEX(Table17[Clinical_Display_Suppressed], MATCH(1,(Table17[Question]=$A$4)*(Table17[Q9_AreaOfWork]=$B$2)*(Table17[Q8_TypeDentalcareProvided_Grouped]=Table1710192122[[#Headers],[Other]])*(Table17[Question_Answers]=Table1710192122[[#This Row],[Other]]),0)),"'", "")</f>
        <v>...</v>
      </c>
      <c r="C42" s="40" t="str" cm="1">
        <f t="array" ref="C42">SUBSTITUTE( INDEX(Table17[Non_Display_Suppressed], MATCH(1,(Table17[Question]=$A$4)*(Table17[Q9_AreaOfWork]=$B$2)*(Table17[Q8_TypeDentalcareProvided_Grouped]=Table1710192122[[#Headers],[Other]])*(Table17[Question_Answers]=Table1710192122[[#This Row],[Other]]),0)),"'", "")</f>
        <v/>
      </c>
      <c r="D42" s="40" t="str" cm="1">
        <f t="array" ref="D42">SUBSTITUTE( INDEX(Table17[Mix_Display_Suppressed], MATCH(1,(Table17[Question]=$A$4)*(Table17[Q9_AreaOfWork]=$B$2)*(Table17[Q8_TypeDentalcareProvided_Grouped]=Table1710192122[[#Headers],[Other]])*(Table17[Question_Answers]=Table1710192122[[#This Row],[Other]]),0)),"'", "")</f>
        <v/>
      </c>
      <c r="E42" s="40" t="str" cm="1">
        <f t="array" ref="E42">SUBSTITUTE( INDEX(Table17[Other_Display_Suppressed], MATCH(1,(Table17[Question]=$A$4)*(Table17[Q9_AreaOfWork]=$B$2)*(Table17[Q8_TypeDentalcareProvided_Grouped]=Table1710192122[[#Headers],[Other]])*(Table17[Question_Answers]=Table1710192122[[#This Row],[Other]]),0)),"'", "")</f>
        <v>...</v>
      </c>
    </row>
    <row r="43" spans="1:5" ht="17.5" x14ac:dyDescent="0.35">
      <c r="A43" s="35" t="s">
        <v>26</v>
      </c>
      <c r="B43" s="39" t="str" cm="1">
        <f t="array" ref="B43">SUBSTITUTE( INDEX(Table17[Clinical_Display_Suppressed], MATCH(1,(Table17[Question]=$A$4)*(Table17[Q9_AreaOfWork]=$B$2)*(Table17[Q8_TypeDentalcareProvided_Grouped]=Table1710192122[[#Headers],[Other]])*(Table17[Question_Answers]=Table1710192122[[#This Row],[Other]]),0)),"'", "")</f>
        <v>...</v>
      </c>
      <c r="C43" s="40" t="str" cm="1">
        <f t="array" ref="C43">SUBSTITUTE( INDEX(Table17[Non_Display_Suppressed], MATCH(1,(Table17[Question]=$A$4)*(Table17[Q9_AreaOfWork]=$B$2)*(Table17[Q8_TypeDentalcareProvided_Grouped]=Table1710192122[[#Headers],[Other]])*(Table17[Question_Answers]=Table1710192122[[#This Row],[Other]]),0)),"'", "")</f>
        <v>...</v>
      </c>
      <c r="D43" s="40" t="str" cm="1">
        <f t="array" ref="D43">SUBSTITUTE( INDEX(Table17[Mix_Display_Suppressed], MATCH(1,(Table17[Question]=$A$4)*(Table17[Q9_AreaOfWork]=$B$2)*(Table17[Q8_TypeDentalcareProvided_Grouped]=Table1710192122[[#Headers],[Other]])*(Table17[Question_Answers]=Table1710192122[[#This Row],[Other]]),0)),"'", "")</f>
        <v/>
      </c>
      <c r="E43" s="40" t="str" cm="1">
        <f t="array" ref="E43">SUBSTITUTE( INDEX(Table17[Other_Display_Suppressed], MATCH(1,(Table17[Question]=$A$4)*(Table17[Q9_AreaOfWork]=$B$2)*(Table17[Q8_TypeDentalcareProvided_Grouped]=Table1710192122[[#Headers],[Other]])*(Table17[Question_Answers]=Table1710192122[[#This Row],[Other]]),0)),"'", "")</f>
        <v>3.2%</v>
      </c>
    </row>
    <row r="44" spans="1:5" ht="17.5" x14ac:dyDescent="0.35">
      <c r="A44" s="41" t="s">
        <v>27</v>
      </c>
      <c r="B44" s="80" t="str" cm="1">
        <f t="array" ref="B44">SUBSTITUTE( INDEX(Table17[Clinical_Display_Suppressed], MATCH(1,(Table17[Question]=$A$4)*(Table17[Q9_AreaOfWork]=$B$2)*(Table17[Q8_TypeDentalcareProvided_Grouped]=Table1710192122[[#Headers],[Other]])*(Table17[Question_Answers]=Table1710192122[[#This Row],[Other]]),0)),"'", "")</f>
        <v>336</v>
      </c>
      <c r="C44" s="11" t="str" cm="1">
        <f t="array" ref="C44">SUBSTITUTE( INDEX(Table17[Non_Display_Suppressed], MATCH(1,(Table17[Question]=$A$4)*(Table17[Q9_AreaOfWork]=$B$2)*(Table17[Q8_TypeDentalcareProvided_Grouped]=Table1710192122[[#Headers],[Other]])*(Table17[Question_Answers]=Table1710192122[[#This Row],[Other]]),0)),"'", "")</f>
        <v>236</v>
      </c>
      <c r="D44" s="11" t="str" cm="1">
        <f t="array" ref="D44">SUBSTITUTE( INDEX(Table17[Mix_Display_Suppressed], MATCH(1,(Table17[Question]=$A$4)*(Table17[Q9_AreaOfWork]=$B$2)*(Table17[Q8_TypeDentalcareProvided_Grouped]=Table1710192122[[#Headers],[Other]])*(Table17[Question_Answers]=Table1710192122[[#This Row],[Other]]),0)),"'", "")</f>
        <v>71</v>
      </c>
      <c r="E44" s="11" t="str" cm="1">
        <f t="array" ref="E44">SUBSTITUTE( INDEX(Table17[Other_Display_Suppressed], MATCH(1,(Table17[Question]=$A$4)*(Table17[Q9_AreaOfWork]=$B$2)*(Table17[Q8_TypeDentalcareProvided_Grouped]=Table1710192122[[#Headers],[Other]])*(Table17[Question_Answers]=Table1710192122[[#This Row],[Other]]),0)),"'", "")</f>
        <v>285</v>
      </c>
    </row>
    <row r="45" spans="1:5" ht="36" customHeight="1" x14ac:dyDescent="0.35">
      <c r="A45" s="77" t="s">
        <v>28</v>
      </c>
      <c r="B45" s="78"/>
      <c r="C45" s="79"/>
      <c r="D45" s="79"/>
      <c r="E45" s="79"/>
    </row>
    <row r="46" spans="1:5" ht="15.5" x14ac:dyDescent="0.35">
      <c r="A46" s="13" t="s">
        <v>37</v>
      </c>
    </row>
    <row r="47" spans="1:5" ht="15.5" x14ac:dyDescent="0.35">
      <c r="A47" s="18" t="s">
        <v>38</v>
      </c>
    </row>
    <row r="48" spans="1:5" ht="15.5" x14ac:dyDescent="0.35">
      <c r="A48" s="18" t="s">
        <v>39</v>
      </c>
    </row>
    <row r="49" spans="1:5" ht="15.5" x14ac:dyDescent="0.35">
      <c r="A49" s="18" t="s">
        <v>40</v>
      </c>
    </row>
    <row r="50" spans="1:5" ht="23.25" customHeight="1" x14ac:dyDescent="0.35">
      <c r="A50" s="18" t="s">
        <v>41</v>
      </c>
    </row>
    <row r="51" spans="1:5" s="17" customFormat="1" ht="15.5" x14ac:dyDescent="0.35">
      <c r="A51" s="25" t="s">
        <v>14</v>
      </c>
    </row>
    <row r="52" spans="1:5" s="17" customFormat="1" ht="15.5" x14ac:dyDescent="0.35">
      <c r="A52" s="28" t="s">
        <v>15</v>
      </c>
    </row>
    <row r="53" spans="1:5" s="17" customFormat="1" ht="15.5" x14ac:dyDescent="0.35">
      <c r="A53" s="30" t="s">
        <v>16</v>
      </c>
    </row>
    <row r="60" spans="1:5" ht="15.5" x14ac:dyDescent="0.35">
      <c r="B60" s="18"/>
      <c r="C60" s="18"/>
      <c r="D60" s="18"/>
      <c r="E60" s="18"/>
    </row>
    <row r="61" spans="1:5" ht="15.5" x14ac:dyDescent="0.35">
      <c r="B61" s="18"/>
      <c r="C61" s="18"/>
      <c r="D61" s="18"/>
      <c r="E61" s="18"/>
    </row>
    <row r="62" spans="1:5" ht="15.5" x14ac:dyDescent="0.35">
      <c r="B62" s="18"/>
      <c r="C62" s="18"/>
      <c r="D62" s="18"/>
      <c r="E62" s="18"/>
    </row>
    <row r="63" spans="1:5" ht="15.5" x14ac:dyDescent="0.35">
      <c r="B63" s="18"/>
      <c r="C63" s="18"/>
      <c r="D63" s="18"/>
      <c r="E63" s="18"/>
    </row>
    <row r="64" spans="1:5" ht="15.5" x14ac:dyDescent="0.35">
      <c r="B64" s="18"/>
      <c r="C64" s="18"/>
      <c r="D64" s="18"/>
      <c r="E64" s="18"/>
    </row>
  </sheetData>
  <sheetProtection algorithmName="SHA-512" hashValue="vvRtzUDVMCb+Dl6q3zAs0AUaw0CTx5BGBTAarG3yk+QoXRjkCKX4n9WvjpyUsEZLJA/NgpnTxiZAmg24Y+ryEw==" saltValue="5ypXz5bIdaLZ5XuIjWelqw==" spinCount="100000" sheet="1" objects="1" scenarios="1" selectLockedCells="1"/>
  <mergeCells count="1">
    <mergeCell ref="B2:C2"/>
  </mergeCells>
  <phoneticPr fontId="3" type="noConversion"/>
  <pageMargins left="0.7" right="0.7" top="0.75" bottom="0.75" header="0.3" footer="0.3"/>
  <pageSetup paperSize="9" orientation="portrait"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207A4748-1D9B-4F61-91C9-0CD532FB5D62}">
          <x14:formula1>
            <xm:f>'Master Data'!$A$2:$A$8</xm:f>
          </x14:formula1>
          <xm:sqref>B2:C2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6C1B-E448-4B2C-9F00-B4C4A9CA4D29}">
  <sheetPr codeName="Sheet9">
    <tabColor theme="9" tint="0.59999389629810485"/>
  </sheetPr>
  <dimension ref="A1:E54"/>
  <sheetViews>
    <sheetView showGridLines="0" zoomScale="85" zoomScaleNormal="85" workbookViewId="0">
      <pane ySplit="4" topLeftCell="A5" activePane="bottomLeft" state="frozen"/>
      <selection activeCell="F36" sqref="F36"/>
      <selection pane="bottomLeft" activeCell="B2" sqref="B2:C2"/>
    </sheetView>
  </sheetViews>
  <sheetFormatPr defaultColWidth="8.81640625" defaultRowHeight="15" customHeight="1" x14ac:dyDescent="0.35"/>
  <cols>
    <col min="1" max="1" width="87.453125" style="102" customWidth="1"/>
    <col min="2" max="2" width="28.453125" style="8" customWidth="1"/>
    <col min="3" max="3" width="30.453125" style="8" customWidth="1"/>
    <col min="4" max="4" width="32.54296875" style="8" customWidth="1"/>
    <col min="5" max="5" width="31.453125" style="99" customWidth="1"/>
    <col min="6" max="16384" width="8.81640625" style="18"/>
  </cols>
  <sheetData>
    <row r="1" spans="1:5" ht="9" customHeight="1" x14ac:dyDescent="0.35">
      <c r="A1" s="18"/>
      <c r="E1" s="8"/>
    </row>
    <row r="2" spans="1:5" ht="21" customHeight="1" x14ac:dyDescent="0.35">
      <c r="A2" s="14" t="s">
        <v>17</v>
      </c>
      <c r="B2" s="177" t="s">
        <v>18</v>
      </c>
      <c r="C2" s="177"/>
      <c r="E2" s="8"/>
    </row>
    <row r="3" spans="1:5" s="19" customFormat="1" ht="9" customHeight="1" x14ac:dyDescent="0.35">
      <c r="B3" s="20"/>
      <c r="C3" s="20"/>
      <c r="D3" s="20"/>
      <c r="E3" s="20"/>
    </row>
    <row r="4" spans="1:5" s="81" customFormat="1" ht="30" customHeight="1" x14ac:dyDescent="0.35">
      <c r="A4" s="81" t="s">
        <v>43</v>
      </c>
      <c r="B4" s="82"/>
      <c r="C4" s="82"/>
      <c r="D4" s="83"/>
      <c r="E4" s="82"/>
    </row>
    <row r="5" spans="1:5" s="84" customFormat="1" ht="28.4" customHeight="1" x14ac:dyDescent="0.35">
      <c r="A5" s="84" t="str">
        <f>B2</f>
        <v>United Kingdom</v>
      </c>
      <c r="B5" s="85"/>
      <c r="C5" s="85"/>
      <c r="D5" s="85"/>
      <c r="E5" s="85"/>
    </row>
    <row r="6" spans="1:5" ht="15.5" x14ac:dyDescent="0.35">
      <c r="A6" s="86" t="s">
        <v>44</v>
      </c>
      <c r="B6" s="87" t="s">
        <v>45</v>
      </c>
      <c r="E6" s="28"/>
    </row>
    <row r="7" spans="1:5" ht="17.5" x14ac:dyDescent="0.35">
      <c r="A7" s="35" t="s">
        <v>46</v>
      </c>
      <c r="B7" s="88" t="str" cm="1">
        <f t="array" ref="B7">SUBSTITUTE( INDEX(Table17[Total_Display_Suppressed], MATCH(1,(Table17[Question]=$A$4)*(Table17[Q9_AreaOfWork]=$B$2)*(Table17[Q8_TypeDentalcareProvided_Grouped]= "All" )*(Table17[Question_Answers]= A7 ),0)),"'", "")</f>
        <v>80.9%</v>
      </c>
      <c r="D7" s="18"/>
      <c r="E7" s="30"/>
    </row>
    <row r="8" spans="1:5" ht="17.5" x14ac:dyDescent="0.35">
      <c r="A8" s="35" t="s">
        <v>47</v>
      </c>
      <c r="B8" s="88" t="str" cm="1">
        <f t="array" ref="B8">SUBSTITUTE( INDEX(Table17[Total_Display_Suppressed], MATCH(1,(Table17[Question]=$A$4)*(Table17[Q9_AreaOfWork]=$B$2)*(Table17[Q8_TypeDentalcareProvided_Grouped]= "All" )*(Table17[Question_Answers]= A8 ),0)),"'", "")</f>
        <v>3.9%</v>
      </c>
      <c r="D8" s="18"/>
      <c r="E8" s="33"/>
    </row>
    <row r="9" spans="1:5" ht="17.5" x14ac:dyDescent="0.35">
      <c r="A9" s="35" t="s">
        <v>42</v>
      </c>
      <c r="B9" s="88" t="str" cm="1">
        <f t="array" ref="B9">SUBSTITUTE( INDEX(Table17[Total_Display_Suppressed], MATCH(1,(Table17[Question]=$A$4)*(Table17[Q9_AreaOfWork]=$B$2)*(Table17[Q8_TypeDentalcareProvided_Grouped]= "All" )*(Table17[Question_Answers]= A9 ),0)),"'", "")</f>
        <v>10.5%</v>
      </c>
      <c r="D9" s="18"/>
      <c r="E9" s="33"/>
    </row>
    <row r="10" spans="1:5" ht="17.5" x14ac:dyDescent="0.35">
      <c r="A10" s="35" t="s">
        <v>48</v>
      </c>
      <c r="B10" s="88" t="str" cm="1">
        <f t="array" ref="B10">SUBSTITUTE( INDEX(Table17[Total_Display_Suppressed], MATCH(1,(Table17[Question]=$A$4)*(Table17[Q9_AreaOfWork]=$B$2)*(Table17[Q8_TypeDentalcareProvided_Grouped]= "All" )*(Table17[Question_Answers]= A10 ),0)),"'", "")</f>
        <v>4.7%</v>
      </c>
      <c r="D10" s="18"/>
      <c r="E10" s="33"/>
    </row>
    <row r="11" spans="1:5" ht="17.5" x14ac:dyDescent="0.35">
      <c r="A11" s="89" t="s">
        <v>27</v>
      </c>
      <c r="B11" s="90" t="str" cm="1">
        <f t="array" ref="B11">SUBSTITUTE( INDEX(Table17[Total_Display_Suppressed], MATCH(1,(Table17[Question]=$A$4)*(Table17[Q9_AreaOfWork]=$B$2)*(Table17[Q8_TypeDentalcareProvided_Grouped]= "All" )*(Table17[Question_Answers]= A11 ),0)),"'", "")</f>
        <v>32621</v>
      </c>
      <c r="E11" s="8"/>
    </row>
    <row r="12" spans="1:5" s="36" customFormat="1" ht="15.5" x14ac:dyDescent="0.35">
      <c r="A12" s="91" t="s">
        <v>28</v>
      </c>
      <c r="B12" s="17"/>
      <c r="C12" s="92"/>
      <c r="D12" s="92"/>
      <c r="E12" s="92"/>
    </row>
    <row r="13" spans="1:5" ht="30" customHeight="1" x14ac:dyDescent="0.35">
      <c r="A13" s="93" t="s">
        <v>49</v>
      </c>
      <c r="E13" s="8"/>
    </row>
    <row r="14" spans="1:5" s="13" customFormat="1" ht="15.5" x14ac:dyDescent="0.35">
      <c r="A14" s="94" t="s">
        <v>29</v>
      </c>
      <c r="B14" s="94" t="s">
        <v>30</v>
      </c>
      <c r="C14" s="94" t="s">
        <v>50</v>
      </c>
      <c r="D14" s="94" t="s">
        <v>32</v>
      </c>
      <c r="E14" s="94" t="s">
        <v>33</v>
      </c>
    </row>
    <row r="15" spans="1:5" ht="17.5" x14ac:dyDescent="0.35">
      <c r="A15" s="35" t="s">
        <v>46</v>
      </c>
      <c r="B15" s="95" t="str" cm="1">
        <f t="array" ref="B15">SUBSTITUTE( INDEX(Table17[Clinical_Display_Suppressed], MATCH(1,(Table17[Question]=$A$4)*(Table17[Q9_AreaOfWork]=$B$2)*(Table17[Q8_TypeDentalcareProvided_Grouped]= Table193446[[#Headers],[NHS]] )*(Table17[Question_Answers]=Table193446[[#This Row],[NHS]]),0)),"'", "")</f>
        <v>76%</v>
      </c>
      <c r="C15" s="95" t="str" cm="1">
        <f t="array" ref="C15">SUBSTITUTE( INDEX(Table17[Non_Display_Suppressed], MATCH(1,(Table17[Question]=$A$4)*(Table17[Q9_AreaOfWork]=$B$2)*(Table17[Q8_TypeDentalcareProvided_Grouped]= Table193446[[#Headers],[NHS]] )*(Table17[Question_Answers]=Table193446[[#This Row],[NHS]]),0)),"'", "")</f>
        <v>71.1%</v>
      </c>
      <c r="D15" s="95" t="str" cm="1">
        <f t="array" ref="D15">SUBSTITUTE( INDEX(Table17[Mix_Display_Suppressed], MATCH(1,(Table17[Question]=$A$4)*(Table17[Q9_AreaOfWork]=$B$2)*(Table17[Q8_TypeDentalcareProvided_Grouped]= Table193446[[#Headers],[NHS]] )*(Table17[Question_Answers]=Table193446[[#This Row],[NHS]]),0)),"'", "")</f>
        <v>73.4%</v>
      </c>
      <c r="E15" s="95" t="str" cm="1">
        <f t="array" ref="E15">SUBSTITUTE( INDEX(Table17[Other_Display_Suppressed], MATCH(1,(Table17[Question]=$A$4)*(Table17[Q9_AreaOfWork]=$B$2)*(Table17[Q8_TypeDentalcareProvided_Grouped]= Table193446[[#Headers],[NHS]] )*(Table17[Question_Answers]=Table193446[[#This Row],[NHS]]),0)),"'", "")</f>
        <v>88.8%</v>
      </c>
    </row>
    <row r="16" spans="1:5" ht="17.5" x14ac:dyDescent="0.35">
      <c r="A16" s="35" t="s">
        <v>47</v>
      </c>
      <c r="B16" s="95" t="str" cm="1">
        <f t="array" ref="B16">SUBSTITUTE( INDEX(Table17[Clinical_Display_Suppressed], MATCH(1,(Table17[Question]=$A$4)*(Table17[Q9_AreaOfWork]=$B$2)*(Table17[Q8_TypeDentalcareProvided_Grouped]= Table193446[[#Headers],[NHS]] )*(Table17[Question_Answers]=Table193446[[#This Row],[NHS]]),0)),"'", "")</f>
        <v>3.6%</v>
      </c>
      <c r="C16" s="95" t="str" cm="1">
        <f t="array" ref="C16">SUBSTITUTE( INDEX(Table17[Non_Display_Suppressed], MATCH(1,(Table17[Question]=$A$4)*(Table17[Q9_AreaOfWork]=$B$2)*(Table17[Q8_TypeDentalcareProvided_Grouped]= Table193446[[#Headers],[NHS]] )*(Table17[Question_Answers]=Table193446[[#This Row],[NHS]]),0)),"'", "")</f>
        <v>3.8%</v>
      </c>
      <c r="D16" s="95" t="str" cm="1">
        <f t="array" ref="D16">SUBSTITUTE( INDEX(Table17[Mix_Display_Suppressed], MATCH(1,(Table17[Question]=$A$4)*(Table17[Q9_AreaOfWork]=$B$2)*(Table17[Q8_TypeDentalcareProvided_Grouped]= Table193446[[#Headers],[NHS]] )*(Table17[Question_Answers]=Table193446[[#This Row],[NHS]]),0)),"'", "")</f>
        <v>5.1%</v>
      </c>
      <c r="E16" s="95" t="str" cm="1">
        <f t="array" ref="E16">SUBSTITUTE( INDEX(Table17[Other_Display_Suppressed], MATCH(1,(Table17[Question]=$A$4)*(Table17[Q9_AreaOfWork]=$B$2)*(Table17[Q8_TypeDentalcareProvided_Grouped]= Table193446[[#Headers],[NHS]] )*(Table17[Question_Answers]=Table193446[[#This Row],[NHS]]),0)),"'", "")</f>
        <v/>
      </c>
    </row>
    <row r="17" spans="1:5" ht="17.5" x14ac:dyDescent="0.35">
      <c r="A17" s="35" t="s">
        <v>42</v>
      </c>
      <c r="B17" s="95" t="str" cm="1">
        <f t="array" ref="B17">SUBSTITUTE( INDEX(Table17[Clinical_Display_Suppressed], MATCH(1,(Table17[Question]=$A$4)*(Table17[Q9_AreaOfWork]=$B$2)*(Table17[Q8_TypeDentalcareProvided_Grouped]= Table193446[[#Headers],[NHS]] )*(Table17[Question_Answers]=Table193446[[#This Row],[NHS]]),0)),"'", "")</f>
        <v>15.3%</v>
      </c>
      <c r="C17" s="95" t="str" cm="1">
        <f t="array" ref="C17">SUBSTITUTE( INDEX(Table17[Non_Display_Suppressed], MATCH(1,(Table17[Question]=$A$4)*(Table17[Q9_AreaOfWork]=$B$2)*(Table17[Q8_TypeDentalcareProvided_Grouped]= Table193446[[#Headers],[NHS]] )*(Table17[Question_Answers]=Table193446[[#This Row],[NHS]]),0)),"'", "")</f>
        <v>16.6%</v>
      </c>
      <c r="D17" s="95" t="str" cm="1">
        <f t="array" ref="D17">SUBSTITUTE( INDEX(Table17[Mix_Display_Suppressed], MATCH(1,(Table17[Question]=$A$4)*(Table17[Q9_AreaOfWork]=$B$2)*(Table17[Q8_TypeDentalcareProvided_Grouped]= Table193446[[#Headers],[NHS]] )*(Table17[Question_Answers]=Table193446[[#This Row],[NHS]]),0)),"'", "")</f>
        <v>15.8%</v>
      </c>
      <c r="E17" s="95" t="str" cm="1">
        <f t="array" ref="E17">SUBSTITUTE( INDEX(Table17[Other_Display_Suppressed], MATCH(1,(Table17[Question]=$A$4)*(Table17[Q9_AreaOfWork]=$B$2)*(Table17[Q8_TypeDentalcareProvided_Grouped]= Table193446[[#Headers],[NHS]] )*(Table17[Question_Answers]=Table193446[[#This Row],[NHS]]),0)),"'", "")</f>
        <v>...</v>
      </c>
    </row>
    <row r="18" spans="1:5" ht="17.5" x14ac:dyDescent="0.35">
      <c r="A18" s="35" t="s">
        <v>48</v>
      </c>
      <c r="B18" s="95" t="str" cm="1">
        <f t="array" ref="B18">SUBSTITUTE( INDEX(Table17[Clinical_Display_Suppressed], MATCH(1,(Table17[Question]=$A$4)*(Table17[Q9_AreaOfWork]=$B$2)*(Table17[Q8_TypeDentalcareProvided_Grouped]= Table193446[[#Headers],[NHS]] )*(Table17[Question_Answers]=Table193446[[#This Row],[NHS]]),0)),"'", "")</f>
        <v>5.1%</v>
      </c>
      <c r="C18" s="95" t="str" cm="1">
        <f t="array" ref="C18">SUBSTITUTE( INDEX(Table17[Non_Display_Suppressed], MATCH(1,(Table17[Question]=$A$4)*(Table17[Q9_AreaOfWork]=$B$2)*(Table17[Q8_TypeDentalcareProvided_Grouped]= Table193446[[#Headers],[NHS]] )*(Table17[Question_Answers]=Table193446[[#This Row],[NHS]]),0)),"'", "")</f>
        <v>8.5%</v>
      </c>
      <c r="D18" s="95" t="str" cm="1">
        <f t="array" ref="D18">SUBSTITUTE( INDEX(Table17[Mix_Display_Suppressed], MATCH(1,(Table17[Question]=$A$4)*(Table17[Q9_AreaOfWork]=$B$2)*(Table17[Q8_TypeDentalcareProvided_Grouped]= Table193446[[#Headers],[NHS]] )*(Table17[Question_Answers]=Table193446[[#This Row],[NHS]]),0)),"'", "")</f>
        <v>5.7%</v>
      </c>
      <c r="E18" s="95" t="str" cm="1">
        <f t="array" ref="E18">SUBSTITUTE( INDEX(Table17[Other_Display_Suppressed], MATCH(1,(Table17[Question]=$A$4)*(Table17[Q9_AreaOfWork]=$B$2)*(Table17[Q8_TypeDentalcareProvided_Grouped]= Table193446[[#Headers],[NHS]] )*(Table17[Question_Answers]=Table193446[[#This Row],[NHS]]),0)),"'", "")</f>
        <v>...</v>
      </c>
    </row>
    <row r="19" spans="1:5" ht="17.5" x14ac:dyDescent="0.35">
      <c r="A19" s="89" t="s">
        <v>27</v>
      </c>
      <c r="B19" s="96" t="str" cm="1">
        <f t="array" ref="B19">SUBSTITUTE( INDEX(Table17[Clinical_Display_Suppressed], MATCH(1,(Table17[Question]=$A$4)*(Table17[Q9_AreaOfWork]=$B$2)*(Table17[Q8_TypeDentalcareProvided_Grouped]= Table193446[[#Headers],[NHS]] )*(Table17[Question_Answers]=Table193446[[#This Row],[NHS]]),0)),"'", "")</f>
        <v>11705</v>
      </c>
      <c r="C19" s="96" t="str" cm="1">
        <f t="array" ref="C19">SUBSTITUTE( INDEX(Table17[Non_Display_Suppressed], MATCH(1,(Table17[Question]=$A$4)*(Table17[Q9_AreaOfWork]=$B$2)*(Table17[Q8_TypeDentalcareProvided_Grouped]= Table193446[[#Headers],[NHS]] )*(Table17[Question_Answers]=Table193446[[#This Row],[NHS]]),0)),"'", "")</f>
        <v>343</v>
      </c>
      <c r="D19" s="96" t="str" cm="1">
        <f t="array" ref="D19">SUBSTITUTE( INDEX(Table17[Mix_Display_Suppressed], MATCH(1,(Table17[Question]=$A$4)*(Table17[Q9_AreaOfWork]=$B$2)*(Table17[Q8_TypeDentalcareProvided_Grouped]= Table193446[[#Headers],[NHS]] )*(Table17[Question_Answers]=Table193446[[#This Row],[NHS]]),0)),"'", "")</f>
        <v>1086</v>
      </c>
      <c r="E19" s="96" t="str" cm="1">
        <f t="array" ref="E19">SUBSTITUTE( INDEX(Table17[Other_Display_Suppressed], MATCH(1,(Table17[Question]=$A$4)*(Table17[Q9_AreaOfWork]=$B$2)*(Table17[Q8_TypeDentalcareProvided_Grouped]= Table193446[[#Headers],[NHS]] )*(Table17[Question_Answers]=Table193446[[#This Row],[NHS]]),0)),"'", "")</f>
        <v>98</v>
      </c>
    </row>
    <row r="20" spans="1:5" s="36" customFormat="1" ht="15.5" x14ac:dyDescent="0.35">
      <c r="A20" s="91" t="s">
        <v>28</v>
      </c>
      <c r="B20" s="17"/>
      <c r="C20" s="17"/>
      <c r="D20" s="17"/>
      <c r="E20" s="17"/>
    </row>
    <row r="21" spans="1:5" ht="30" customHeight="1" x14ac:dyDescent="0.35">
      <c r="A21" s="93" t="s">
        <v>49</v>
      </c>
      <c r="E21" s="8"/>
    </row>
    <row r="22" spans="1:5" s="13" customFormat="1" ht="15.5" x14ac:dyDescent="0.35">
      <c r="A22" s="97" t="s">
        <v>34</v>
      </c>
      <c r="B22" s="97" t="s">
        <v>30</v>
      </c>
      <c r="C22" s="97" t="s">
        <v>50</v>
      </c>
      <c r="D22" s="97" t="s">
        <v>32</v>
      </c>
      <c r="E22" s="97" t="s">
        <v>33</v>
      </c>
    </row>
    <row r="23" spans="1:5" ht="17.5" x14ac:dyDescent="0.35">
      <c r="A23" s="35" t="s">
        <v>46</v>
      </c>
      <c r="B23" s="95" t="str" cm="1">
        <f t="array" ref="B23">SUBSTITUTE( INDEX(Table17[Clinical_Display_Suppressed], MATCH(1,(Table17[Question]=$A$4)*(Table17[Q9_AreaOfWork]=$B$2)*(Table17[Q8_TypeDentalcareProvided_Grouped]= Table194447[[#Headers],[Private]] )*(Table17[Question_Answers]= Table194447[[#This Row],[Private]] ),0)),"'", "")</f>
        <v>86.4%</v>
      </c>
      <c r="C23" s="95" t="str" cm="1">
        <f t="array" ref="C23">SUBSTITUTE( INDEX(Table17[Non_Display_Suppressed], MATCH(1,(Table17[Question]=$A$4)*(Table17[Q9_AreaOfWork]=$B$2)*(Table17[Q8_TypeDentalcareProvided_Grouped]= Table194447[[#Headers],[Private]] )*(Table17[Question_Answers]= Table194447[[#This Row],[Private]] ),0)),"'", "")</f>
        <v>86.8%</v>
      </c>
      <c r="D23" s="95" t="str" cm="1">
        <f t="array" ref="D23">SUBSTITUTE( INDEX(Table17[Mix_Display_Suppressed], MATCH(1,(Table17[Question]=$A$4)*(Table17[Q9_AreaOfWork]=$B$2)*(Table17[Q8_TypeDentalcareProvided_Grouped]= Table194447[[#Headers],[Private]] )*(Table17[Question_Answers]= Table194447[[#This Row],[Private]] ),0)),"'", "")</f>
        <v>88.5%</v>
      </c>
      <c r="E23" s="95" t="str" cm="1">
        <f t="array" ref="E23">SUBSTITUTE( INDEX(Table17[Other_Display_Suppressed], MATCH(1,(Table17[Question]=$A$4)*(Table17[Q9_AreaOfWork]=$B$2)*(Table17[Q8_TypeDentalcareProvided_Grouped]= Table194447[[#Headers],[Private]] )*(Table17[Question_Answers]= Table194447[[#This Row],[Private]] ),0)),"'", "")</f>
        <v>87.8%</v>
      </c>
    </row>
    <row r="24" spans="1:5" ht="17.5" x14ac:dyDescent="0.35">
      <c r="A24" s="35" t="s">
        <v>47</v>
      </c>
      <c r="B24" s="95" t="str" cm="1">
        <f t="array" ref="B24">SUBSTITUTE( INDEX(Table17[Clinical_Display_Suppressed], MATCH(1,(Table17[Question]=$A$4)*(Table17[Q9_AreaOfWork]=$B$2)*(Table17[Q8_TypeDentalcareProvided_Grouped]= Table194447[[#Headers],[Private]] )*(Table17[Question_Answers]= Table194447[[#This Row],[Private]] ),0)),"'", "")</f>
        <v>3.6%</v>
      </c>
      <c r="C24" s="95" t="str" cm="1">
        <f t="array" ref="C24">SUBSTITUTE( INDEX(Table17[Non_Display_Suppressed], MATCH(1,(Table17[Question]=$A$4)*(Table17[Q9_AreaOfWork]=$B$2)*(Table17[Q8_TypeDentalcareProvided_Grouped]= Table194447[[#Headers],[Private]] )*(Table17[Question_Answers]= Table194447[[#This Row],[Private]] ),0)),"'", "")</f>
        <v>3.3%</v>
      </c>
      <c r="D24" s="95" t="str" cm="1">
        <f t="array" ref="D24">SUBSTITUTE( INDEX(Table17[Mix_Display_Suppressed], MATCH(1,(Table17[Question]=$A$4)*(Table17[Q9_AreaOfWork]=$B$2)*(Table17[Q8_TypeDentalcareProvided_Grouped]= Table194447[[#Headers],[Private]] )*(Table17[Question_Answers]= Table194447[[#This Row],[Private]] ),0)),"'", "")</f>
        <v>2.8%</v>
      </c>
      <c r="E24" s="95" t="str" cm="1">
        <f t="array" ref="E24">SUBSTITUTE( INDEX(Table17[Other_Display_Suppressed], MATCH(1,(Table17[Question]=$A$4)*(Table17[Q9_AreaOfWork]=$B$2)*(Table17[Q8_TypeDentalcareProvided_Grouped]= Table194447[[#Headers],[Private]] )*(Table17[Question_Answers]= Table194447[[#This Row],[Private]] ),0)),"'", "")</f>
        <v>...</v>
      </c>
    </row>
    <row r="25" spans="1:5" ht="17.5" x14ac:dyDescent="0.35">
      <c r="A25" s="35" t="s">
        <v>42</v>
      </c>
      <c r="B25" s="95" t="str" cm="1">
        <f t="array" ref="B25">SUBSTITUTE( INDEX(Table17[Clinical_Display_Suppressed], MATCH(1,(Table17[Question]=$A$4)*(Table17[Q9_AreaOfWork]=$B$2)*(Table17[Q8_TypeDentalcareProvided_Grouped]= Table194447[[#Headers],[Private]] )*(Table17[Question_Answers]= Table194447[[#This Row],[Private]] ),0)),"'", "")</f>
        <v>5.1%</v>
      </c>
      <c r="C25" s="95" t="str" cm="1">
        <f t="array" ref="C25">SUBSTITUTE( INDEX(Table17[Non_Display_Suppressed], MATCH(1,(Table17[Question]=$A$4)*(Table17[Q9_AreaOfWork]=$B$2)*(Table17[Q8_TypeDentalcareProvided_Grouped]= Table194447[[#Headers],[Private]] )*(Table17[Question_Answers]= Table194447[[#This Row],[Private]] ),0)),"'", "")</f>
        <v>4.8%</v>
      </c>
      <c r="D25" s="95" t="str" cm="1">
        <f t="array" ref="D25">SUBSTITUTE( INDEX(Table17[Mix_Display_Suppressed], MATCH(1,(Table17[Question]=$A$4)*(Table17[Q9_AreaOfWork]=$B$2)*(Table17[Q8_TypeDentalcareProvided_Grouped]= Table194447[[#Headers],[Private]] )*(Table17[Question_Answers]= Table194447[[#This Row],[Private]] ),0)),"'", "")</f>
        <v>5.3%</v>
      </c>
      <c r="E25" s="95" t="str" cm="1">
        <f t="array" ref="E25">SUBSTITUTE( INDEX(Table17[Other_Display_Suppressed], MATCH(1,(Table17[Question]=$A$4)*(Table17[Q9_AreaOfWork]=$B$2)*(Table17[Q8_TypeDentalcareProvided_Grouped]= Table194447[[#Headers],[Private]] )*(Table17[Question_Answers]= Table194447[[#This Row],[Private]] ),0)),"'", "")</f>
        <v>...</v>
      </c>
    </row>
    <row r="26" spans="1:5" ht="17.5" x14ac:dyDescent="0.35">
      <c r="A26" s="35" t="s">
        <v>48</v>
      </c>
      <c r="B26" s="95" t="str" cm="1">
        <f t="array" ref="B26">SUBSTITUTE( INDEX(Table17[Clinical_Display_Suppressed], MATCH(1,(Table17[Question]=$A$4)*(Table17[Q9_AreaOfWork]=$B$2)*(Table17[Q8_TypeDentalcareProvided_Grouped]= Table194447[[#Headers],[Private]] )*(Table17[Question_Answers]= Table194447[[#This Row],[Private]] ),0)),"'", "")</f>
        <v>4.9%</v>
      </c>
      <c r="C26" s="95" t="str" cm="1">
        <f t="array" ref="C26">SUBSTITUTE( INDEX(Table17[Non_Display_Suppressed], MATCH(1,(Table17[Question]=$A$4)*(Table17[Q9_AreaOfWork]=$B$2)*(Table17[Q8_TypeDentalcareProvided_Grouped]= Table194447[[#Headers],[Private]] )*(Table17[Question_Answers]= Table194447[[#This Row],[Private]] ),0)),"'", "")</f>
        <v>5.1%</v>
      </c>
      <c r="D26" s="95" t="str" cm="1">
        <f t="array" ref="D26">SUBSTITUTE( INDEX(Table17[Mix_Display_Suppressed], MATCH(1,(Table17[Question]=$A$4)*(Table17[Q9_AreaOfWork]=$B$2)*(Table17[Q8_TypeDentalcareProvided_Grouped]= Table194447[[#Headers],[Private]] )*(Table17[Question_Answers]= Table194447[[#This Row],[Private]] ),0)),"'", "")</f>
        <v>3.5%</v>
      </c>
      <c r="E26" s="95" t="str" cm="1">
        <f t="array" ref="E26">SUBSTITUTE( INDEX(Table17[Other_Display_Suppressed], MATCH(1,(Table17[Question]=$A$4)*(Table17[Q9_AreaOfWork]=$B$2)*(Table17[Q8_TypeDentalcareProvided_Grouped]= Table194447[[#Headers],[Private]] )*(Table17[Question_Answers]= Table194447[[#This Row],[Private]] ),0)),"'", "")</f>
        <v>...</v>
      </c>
    </row>
    <row r="27" spans="1:5" ht="17.5" x14ac:dyDescent="0.35">
      <c r="A27" s="89" t="s">
        <v>27</v>
      </c>
      <c r="B27" s="90" t="str" cm="1">
        <f t="array" ref="B27">SUBSTITUTE( INDEX(Table17[Clinical_Display_Suppressed], MATCH(1,(Table17[Question]=$A$4)*(Table17[Q9_AreaOfWork]=$B$2)*(Table17[Q8_TypeDentalcareProvided_Grouped]= Table194447[[#Headers],[Private]] )*(Table17[Question_Answers]= Table194447[[#This Row],[Private]] ),0)),"'", "")</f>
        <v>9654</v>
      </c>
      <c r="C27" s="90" t="str" cm="1">
        <f t="array" ref="C27">SUBSTITUTE( INDEX(Table17[Non_Display_Suppressed], MATCH(1,(Table17[Question]=$A$4)*(Table17[Q9_AreaOfWork]=$B$2)*(Table17[Q8_TypeDentalcareProvided_Grouped]= Table194447[[#Headers],[Private]] )*(Table17[Question_Answers]= Table194447[[#This Row],[Private]] ),0)),"'", "")</f>
        <v>272</v>
      </c>
      <c r="D27" s="90" t="str" cm="1">
        <f t="array" ref="D27">SUBSTITUTE( INDEX(Table17[Mix_Display_Suppressed], MATCH(1,(Table17[Question]=$A$4)*(Table17[Q9_AreaOfWork]=$B$2)*(Table17[Q8_TypeDentalcareProvided_Grouped]= Table194447[[#Headers],[Private]] )*(Table17[Question_Answers]= Table194447[[#This Row],[Private]] ),0)),"'", "")</f>
        <v>1120</v>
      </c>
      <c r="E27" s="90" t="str" cm="1">
        <f t="array" ref="E27">SUBSTITUTE( INDEX(Table17[Other_Display_Suppressed], MATCH(1,(Table17[Question]=$A$4)*(Table17[Q9_AreaOfWork]=$B$2)*(Table17[Q8_TypeDentalcareProvided_Grouped]= Table194447[[#Headers],[Private]] )*(Table17[Question_Answers]= Table194447[[#This Row],[Private]] ),0)),"'", "")</f>
        <v>74</v>
      </c>
    </row>
    <row r="28" spans="1:5" s="36" customFormat="1" ht="15.5" x14ac:dyDescent="0.35">
      <c r="A28" s="91" t="s">
        <v>28</v>
      </c>
      <c r="B28" s="17"/>
      <c r="C28" s="17"/>
      <c r="D28" s="17"/>
      <c r="E28" s="17"/>
    </row>
    <row r="29" spans="1:5" ht="30" customHeight="1" x14ac:dyDescent="0.35">
      <c r="A29" s="93" t="s">
        <v>49</v>
      </c>
      <c r="E29" s="8"/>
    </row>
    <row r="30" spans="1:5" s="13" customFormat="1" ht="15.5" x14ac:dyDescent="0.35">
      <c r="A30" s="98" t="s">
        <v>35</v>
      </c>
      <c r="B30" s="97" t="s">
        <v>30</v>
      </c>
      <c r="C30" s="97" t="s">
        <v>50</v>
      </c>
      <c r="D30" s="97" t="s">
        <v>32</v>
      </c>
      <c r="E30" s="97" t="s">
        <v>33</v>
      </c>
    </row>
    <row r="31" spans="1:5" ht="17.5" x14ac:dyDescent="0.35">
      <c r="A31" s="35" t="s">
        <v>46</v>
      </c>
      <c r="B31" s="88" t="str" cm="1">
        <f t="array" ref="B31">SUBSTITUTE( INDEX(Table17[Clinical_Display_Suppressed], MATCH(1,(Table17[Question]=$A$4)*(Table17[Q9_AreaOfWork]=$B$2)*(Table17[Q8_TypeDentalcareProvided_Grouped]= Table195448[[#Headers],[Mix of NHS and Private]] )*(Table17[Question_Answers]= Table195448[[#This Row],[Mix of NHS and Private]] ),0)),"'", "")</f>
        <v>80.9%</v>
      </c>
      <c r="C31" s="88" t="str" cm="1">
        <f t="array" ref="C31">SUBSTITUTE( INDEX(Table17[Non_Display_Suppressed], MATCH(1,(Table17[Question]=$A$4)*(Table17[Q9_AreaOfWork]=$B$2)*(Table17[Q8_TypeDentalcareProvided_Grouped]= Table195448[[#Headers],[Mix of NHS and Private]] )*(Table17[Question_Answers]= Table195448[[#This Row],[Mix of NHS and Private]] ),0)),"'", "")</f>
        <v>86.3%</v>
      </c>
      <c r="D31" s="88" t="str" cm="1">
        <f t="array" ref="D31">SUBSTITUTE( INDEX(Table17[Mix_Display_Suppressed], MATCH(1,(Table17[Question]=$A$4)*(Table17[Q9_AreaOfWork]=$B$2)*(Table17[Q8_TypeDentalcareProvided_Grouped]= Table195448[[#Headers],[Mix of NHS and Private]] )*(Table17[Question_Answers]= Table195448[[#This Row],[Mix of NHS and Private]] ),0)),"'", "")</f>
        <v>82.3%</v>
      </c>
      <c r="E31" s="88" t="str" cm="1">
        <f t="array" ref="E31">SUBSTITUTE( INDEX(Table17[Other_Display_Suppressed], MATCH(1,(Table17[Question]=$A$4)*(Table17[Q9_AreaOfWork]=$B$2)*(Table17[Q8_TypeDentalcareProvided_Grouped]= Table195448[[#Headers],[Mix of NHS and Private]] )*(Table17[Question_Answers]= Table195448[[#This Row],[Mix of NHS and Private]] ),0)),"'", "")</f>
        <v>83.8%</v>
      </c>
    </row>
    <row r="32" spans="1:5" ht="17.5" x14ac:dyDescent="0.35">
      <c r="A32" s="35" t="s">
        <v>47</v>
      </c>
      <c r="B32" s="88" t="str" cm="1">
        <f t="array" ref="B32">SUBSTITUTE( INDEX(Table17[Clinical_Display_Suppressed], MATCH(1,(Table17[Question]=$A$4)*(Table17[Q9_AreaOfWork]=$B$2)*(Table17[Q8_TypeDentalcareProvided_Grouped]= Table195448[[#Headers],[Mix of NHS and Private]] )*(Table17[Question_Answers]= Table195448[[#This Row],[Mix of NHS and Private]] ),0)),"'", "")</f>
        <v>4.9%</v>
      </c>
      <c r="C32" s="88" t="str" cm="1">
        <f t="array" ref="C32">SUBSTITUTE( INDEX(Table17[Non_Display_Suppressed], MATCH(1,(Table17[Question]=$A$4)*(Table17[Q9_AreaOfWork]=$B$2)*(Table17[Q8_TypeDentalcareProvided_Grouped]= Table195448[[#Headers],[Mix of NHS and Private]] )*(Table17[Question_Answers]= Table195448[[#This Row],[Mix of NHS and Private]] ),0)),"'", "")</f>
        <v>...</v>
      </c>
      <c r="D32" s="88" t="str" cm="1">
        <f t="array" ref="D32">SUBSTITUTE( INDEX(Table17[Mix_Display_Suppressed], MATCH(1,(Table17[Question]=$A$4)*(Table17[Q9_AreaOfWork]=$B$2)*(Table17[Q8_TypeDentalcareProvided_Grouped]= Table195448[[#Headers],[Mix of NHS and Private]] )*(Table17[Question_Answers]= Table195448[[#This Row],[Mix of NHS and Private]] ),0)),"'", "")</f>
        <v>3.4%</v>
      </c>
      <c r="E32" s="88" t="str" cm="1">
        <f t="array" ref="E32">SUBSTITUTE( INDEX(Table17[Other_Display_Suppressed], MATCH(1,(Table17[Question]=$A$4)*(Table17[Q9_AreaOfWork]=$B$2)*(Table17[Q8_TypeDentalcareProvided_Grouped]= Table195448[[#Headers],[Mix of NHS and Private]] )*(Table17[Question_Answers]= Table195448[[#This Row],[Mix of NHS and Private]] ),0)),"'", "")</f>
        <v>...</v>
      </c>
    </row>
    <row r="33" spans="1:5" ht="17.5" x14ac:dyDescent="0.35">
      <c r="A33" s="35" t="s">
        <v>42</v>
      </c>
      <c r="B33" s="88" t="str" cm="1">
        <f t="array" ref="B33">SUBSTITUTE( INDEX(Table17[Clinical_Display_Suppressed], MATCH(1,(Table17[Question]=$A$4)*(Table17[Q9_AreaOfWork]=$B$2)*(Table17[Q8_TypeDentalcareProvided_Grouped]= Table195448[[#Headers],[Mix of NHS and Private]] )*(Table17[Question_Answers]= Table195448[[#This Row],[Mix of NHS and Private]] ),0)),"'", "")</f>
        <v>10.4%</v>
      </c>
      <c r="C33" s="88" t="str" cm="1">
        <f t="array" ref="C33">SUBSTITUTE( INDEX(Table17[Non_Display_Suppressed], MATCH(1,(Table17[Question]=$A$4)*(Table17[Q9_AreaOfWork]=$B$2)*(Table17[Q8_TypeDentalcareProvided_Grouped]= Table195448[[#Headers],[Mix of NHS and Private]] )*(Table17[Question_Answers]= Table195448[[#This Row],[Mix of NHS and Private]] ),0)),"'", "")</f>
        <v>5.8%</v>
      </c>
      <c r="D33" s="88" t="str" cm="1">
        <f t="array" ref="D33">SUBSTITUTE( INDEX(Table17[Mix_Display_Suppressed], MATCH(1,(Table17[Question]=$A$4)*(Table17[Q9_AreaOfWork]=$B$2)*(Table17[Q8_TypeDentalcareProvided_Grouped]= Table195448[[#Headers],[Mix of NHS and Private]] )*(Table17[Question_Answers]= Table195448[[#This Row],[Mix of NHS and Private]] ),0)),"'", "")</f>
        <v>11%</v>
      </c>
      <c r="E33" s="88" t="str" cm="1">
        <f t="array" ref="E33">SUBSTITUTE( INDEX(Table17[Other_Display_Suppressed], MATCH(1,(Table17[Question]=$A$4)*(Table17[Q9_AreaOfWork]=$B$2)*(Table17[Q8_TypeDentalcareProvided_Grouped]= Table195448[[#Headers],[Mix of NHS and Private]] )*(Table17[Question_Answers]= Table195448[[#This Row],[Mix of NHS and Private]] ),0)),"'", "")</f>
        <v>...</v>
      </c>
    </row>
    <row r="34" spans="1:5" ht="17.5" x14ac:dyDescent="0.35">
      <c r="A34" s="35" t="s">
        <v>48</v>
      </c>
      <c r="B34" s="88" t="str" cm="1">
        <f t="array" ref="B34">SUBSTITUTE( INDEX(Table17[Clinical_Display_Suppressed], MATCH(1,(Table17[Question]=$A$4)*(Table17[Q9_AreaOfWork]=$B$2)*(Table17[Q8_TypeDentalcareProvided_Grouped]= Table195448[[#Headers],[Mix of NHS and Private]] )*(Table17[Question_Answers]= Table195448[[#This Row],[Mix of NHS and Private]] ),0)),"'", "")</f>
        <v>3.8%</v>
      </c>
      <c r="C34" s="88" t="str" cm="1">
        <f t="array" ref="C34">SUBSTITUTE( INDEX(Table17[Non_Display_Suppressed], MATCH(1,(Table17[Question]=$A$4)*(Table17[Q9_AreaOfWork]=$B$2)*(Table17[Q8_TypeDentalcareProvided_Grouped]= Table195448[[#Headers],[Mix of NHS and Private]] )*(Table17[Question_Answers]= Table195448[[#This Row],[Mix of NHS and Private]] ),0)),"'", "")</f>
        <v>...</v>
      </c>
      <c r="D34" s="88" t="str" cm="1">
        <f t="array" ref="D34">SUBSTITUTE( INDEX(Table17[Mix_Display_Suppressed], MATCH(1,(Table17[Question]=$A$4)*(Table17[Q9_AreaOfWork]=$B$2)*(Table17[Q8_TypeDentalcareProvided_Grouped]= Table195448[[#Headers],[Mix of NHS and Private]] )*(Table17[Question_Answers]= Table195448[[#This Row],[Mix of NHS and Private]] ),0)),"'", "")</f>
        <v>3.3%</v>
      </c>
      <c r="E34" s="88" t="str" cm="1">
        <f t="array" ref="E34">SUBSTITUTE( INDEX(Table17[Other_Display_Suppressed], MATCH(1,(Table17[Question]=$A$4)*(Table17[Q9_AreaOfWork]=$B$2)*(Table17[Q8_TypeDentalcareProvided_Grouped]= Table195448[[#Headers],[Mix of NHS and Private]] )*(Table17[Question_Answers]= Table195448[[#This Row],[Mix of NHS and Private]] ),0)),"'", "")</f>
        <v>...</v>
      </c>
    </row>
    <row r="35" spans="1:5" ht="17.5" x14ac:dyDescent="0.35">
      <c r="A35" s="89" t="s">
        <v>27</v>
      </c>
      <c r="B35" s="90" t="str" cm="1">
        <f t="array" ref="B35">SUBSTITUTE( INDEX(Table17[Clinical_Display_Suppressed], MATCH(1,(Table17[Question]=$A$4)*(Table17[Q9_AreaOfWork]=$B$2)*(Table17[Q8_TypeDentalcareProvided_Grouped]= Table195448[[#Headers],[Mix of NHS and Private]] )*(Table17[Question_Answers]= Table195448[[#This Row],[Mix of NHS and Private]] ),0)),"'", "")</f>
        <v>6300</v>
      </c>
      <c r="C35" s="90" t="str" cm="1">
        <f t="array" ref="C35">SUBSTITUTE( INDEX(Table17[Non_Display_Suppressed], MATCH(1,(Table17[Question]=$A$4)*(Table17[Q9_AreaOfWork]=$B$2)*(Table17[Q8_TypeDentalcareProvided_Grouped]= Table195448[[#Headers],[Mix of NHS and Private]] )*(Table17[Question_Answers]= Table195448[[#This Row],[Mix of NHS and Private]] ),0)),"'", "")</f>
        <v>139</v>
      </c>
      <c r="D35" s="90" t="str" cm="1">
        <f t="array" ref="D35">SUBSTITUTE( INDEX(Table17[Mix_Display_Suppressed], MATCH(1,(Table17[Question]=$A$4)*(Table17[Q9_AreaOfWork]=$B$2)*(Table17[Q8_TypeDentalcareProvided_Grouped]= Table195448[[#Headers],[Mix of NHS and Private]] )*(Table17[Question_Answers]= Table195448[[#This Row],[Mix of NHS and Private]] ),0)),"'", "")</f>
        <v>792</v>
      </c>
      <c r="E35" s="90" t="str" cm="1">
        <f t="array" ref="E35">SUBSTITUTE( INDEX(Table17[Other_Display_Suppressed], MATCH(1,(Table17[Question]=$A$4)*(Table17[Q9_AreaOfWork]=$B$2)*(Table17[Q8_TypeDentalcareProvided_Grouped]= Table195448[[#Headers],[Mix of NHS and Private]] )*(Table17[Question_Answers]= Table195448[[#This Row],[Mix of NHS and Private]] ),0)),"'", "")</f>
        <v>74</v>
      </c>
    </row>
    <row r="36" spans="1:5" s="36" customFormat="1" ht="15.5" x14ac:dyDescent="0.35">
      <c r="A36" s="91" t="s">
        <v>28</v>
      </c>
      <c r="B36" s="17"/>
      <c r="C36" s="17"/>
      <c r="D36" s="17"/>
      <c r="E36" s="17"/>
    </row>
    <row r="37" spans="1:5" ht="30" customHeight="1" x14ac:dyDescent="0.35">
      <c r="A37" s="93" t="s">
        <v>49</v>
      </c>
      <c r="E37" s="8"/>
    </row>
    <row r="38" spans="1:5" s="13" customFormat="1" ht="15.5" x14ac:dyDescent="0.35">
      <c r="A38" s="94" t="s">
        <v>33</v>
      </c>
      <c r="B38" s="97" t="s">
        <v>30</v>
      </c>
      <c r="C38" s="97" t="s">
        <v>50</v>
      </c>
      <c r="D38" s="97" t="s">
        <v>32</v>
      </c>
      <c r="E38" s="97" t="s">
        <v>36</v>
      </c>
    </row>
    <row r="39" spans="1:5" ht="17.5" x14ac:dyDescent="0.35">
      <c r="A39" s="35" t="s">
        <v>46</v>
      </c>
      <c r="B39" s="95" t="str" cm="1">
        <f t="array" ref="B39">SUBSTITUTE( INDEX(Table17[Clinical_Display_Suppressed], MATCH(1,(Table17[Question]=$A$4)*(Table17[Q9_AreaOfWork]=$B$2)*(Table17[Q8_TypeDentalcareProvided_Grouped]= Table196449[[#Headers],[Other]] )*(Table17[Question_Answers]= Table196449[[#This Row],[Other]] ),0)),"'", "")</f>
        <v>88.3%</v>
      </c>
      <c r="C39" s="95" t="str" cm="1">
        <f t="array" ref="C39">SUBSTITUTE( INDEX(Table17[Non_Display_Suppressed], MATCH(1,(Table17[Question]=$A$4)*(Table17[Q9_AreaOfWork]=$B$2)*(Table17[Q8_TypeDentalcareProvided_Grouped]= Table196449[[#Headers],[Other]] )*(Table17[Question_Answers]= Table196449[[#This Row],[Other]] ),0)),"'", "")</f>
        <v>69.6%</v>
      </c>
      <c r="D39" s="95" t="str" cm="1">
        <f t="array" ref="D39">SUBSTITUTE( INDEX(Table17[Mix_Display_Suppressed], MATCH(1,(Table17[Question]=$A$4)*(Table17[Q9_AreaOfWork]=$B$2)*(Table17[Q8_TypeDentalcareProvided_Grouped]= Table196449[[#Headers],[Other]] )*(Table17[Question_Answers]= Table196449[[#This Row],[Other]] ),0)),"'", "")</f>
        <v>77.5%</v>
      </c>
      <c r="E39" s="95" t="str" cm="1">
        <f t="array" ref="E39">SUBSTITUTE( INDEX(Table17[Other_Display_Suppressed], MATCH(1,(Table17[Question]=$A$4)*(Table17[Q9_AreaOfWork]=$B$2)*(Table17[Q8_TypeDentalcareProvided_Grouped]= Table196449[[#Headers],[Other]] )*(Table17[Question_Answers]= Table196449[[#This Row],[Other]] ),0)),"'", "")</f>
        <v>90.3%</v>
      </c>
    </row>
    <row r="40" spans="1:5" ht="17.5" x14ac:dyDescent="0.35">
      <c r="A40" s="35" t="s">
        <v>47</v>
      </c>
      <c r="B40" s="95" t="str" cm="1">
        <f t="array" ref="B40">SUBSTITUTE( INDEX(Table17[Clinical_Display_Suppressed], MATCH(1,(Table17[Question]=$A$4)*(Table17[Q9_AreaOfWork]=$B$2)*(Table17[Q8_TypeDentalcareProvided_Grouped]= Table196449[[#Headers],[Other]] )*(Table17[Question_Answers]= Table196449[[#This Row],[Other]] ),0)),"'", "")</f>
        <v>...</v>
      </c>
      <c r="C40" s="95" t="str" cm="1">
        <f t="array" ref="C40">SUBSTITUTE( INDEX(Table17[Non_Display_Suppressed], MATCH(1,(Table17[Question]=$A$4)*(Table17[Q9_AreaOfWork]=$B$2)*(Table17[Q8_TypeDentalcareProvided_Grouped]= Table196449[[#Headers],[Other]] )*(Table17[Question_Answers]= Table196449[[#This Row],[Other]] ),0)),"'", "")</f>
        <v>8.1%</v>
      </c>
      <c r="D40" s="95" t="str" cm="1">
        <f t="array" ref="D40">SUBSTITUTE( INDEX(Table17[Mix_Display_Suppressed], MATCH(1,(Table17[Question]=$A$4)*(Table17[Q9_AreaOfWork]=$B$2)*(Table17[Q8_TypeDentalcareProvided_Grouped]= Table196449[[#Headers],[Other]] )*(Table17[Question_Answers]= Table196449[[#This Row],[Other]] ),0)),"'", "")</f>
        <v/>
      </c>
      <c r="E40" s="95" t="str" cm="1">
        <f t="array" ref="E40">SUBSTITUTE( INDEX(Table17[Other_Display_Suppressed], MATCH(1,(Table17[Question]=$A$4)*(Table17[Q9_AreaOfWork]=$B$2)*(Table17[Q8_TypeDentalcareProvided_Grouped]= Table196449[[#Headers],[Other]] )*(Table17[Question_Answers]= Table196449[[#This Row],[Other]] ),0)),"'", "")</f>
        <v>...</v>
      </c>
    </row>
    <row r="41" spans="1:5" ht="17.5" x14ac:dyDescent="0.35">
      <c r="A41" s="35" t="s">
        <v>42</v>
      </c>
      <c r="B41" s="95" t="str" cm="1">
        <f t="array" ref="B41">SUBSTITUTE( INDEX(Table17[Clinical_Display_Suppressed], MATCH(1,(Table17[Question]=$A$4)*(Table17[Q9_AreaOfWork]=$B$2)*(Table17[Q8_TypeDentalcareProvided_Grouped]= Table196449[[#Headers],[Other]] )*(Table17[Question_Answers]= Table196449[[#This Row],[Other]] ),0)),"'", "")</f>
        <v>6.4%</v>
      </c>
      <c r="C41" s="95" t="str" cm="1">
        <f t="array" ref="C41">SUBSTITUTE( INDEX(Table17[Non_Display_Suppressed], MATCH(1,(Table17[Question]=$A$4)*(Table17[Q9_AreaOfWork]=$B$2)*(Table17[Q8_TypeDentalcareProvided_Grouped]= Table196449[[#Headers],[Other]] )*(Table17[Question_Answers]= Table196449[[#This Row],[Other]] ),0)),"'", "")</f>
        <v>15%</v>
      </c>
      <c r="D41" s="95" t="str" cm="1">
        <f t="array" ref="D41">SUBSTITUTE( INDEX(Table17[Mix_Display_Suppressed], MATCH(1,(Table17[Question]=$A$4)*(Table17[Q9_AreaOfWork]=$B$2)*(Table17[Q8_TypeDentalcareProvided_Grouped]= Table196449[[#Headers],[Other]] )*(Table17[Question_Answers]= Table196449[[#This Row],[Other]] ),0)),"'", "")</f>
        <v>...</v>
      </c>
      <c r="E41" s="95" t="str" cm="1">
        <f t="array" ref="E41">SUBSTITUTE( INDEX(Table17[Other_Display_Suppressed], MATCH(1,(Table17[Question]=$A$4)*(Table17[Q9_AreaOfWork]=$B$2)*(Table17[Q8_TypeDentalcareProvided_Grouped]= Table196449[[#Headers],[Other]] )*(Table17[Question_Answers]= Table196449[[#This Row],[Other]] ),0)),"'", "")</f>
        <v>6.9%</v>
      </c>
    </row>
    <row r="42" spans="1:5" ht="17.5" x14ac:dyDescent="0.35">
      <c r="A42" s="35" t="s">
        <v>48</v>
      </c>
      <c r="B42" s="95" t="str" cm="1">
        <f t="array" ref="B42">SUBSTITUTE( INDEX(Table17[Clinical_Display_Suppressed], MATCH(1,(Table17[Question]=$A$4)*(Table17[Q9_AreaOfWork]=$B$2)*(Table17[Q8_TypeDentalcareProvided_Grouped]= Table196449[[#Headers],[Other]] )*(Table17[Question_Answers]= Table196449[[#This Row],[Other]] ),0)),"'", "")</f>
        <v>...</v>
      </c>
      <c r="C42" s="95" t="str" cm="1">
        <f t="array" ref="C42">SUBSTITUTE( INDEX(Table17[Non_Display_Suppressed], MATCH(1,(Table17[Question]=$A$4)*(Table17[Q9_AreaOfWork]=$B$2)*(Table17[Q8_TypeDentalcareProvided_Grouped]= Table196449[[#Headers],[Other]] )*(Table17[Question_Answers]= Table196449[[#This Row],[Other]] ),0)),"'", "")</f>
        <v>7.3%</v>
      </c>
      <c r="D42" s="95" t="str" cm="1">
        <f t="array" ref="D42">SUBSTITUTE( INDEX(Table17[Mix_Display_Suppressed], MATCH(1,(Table17[Question]=$A$4)*(Table17[Q9_AreaOfWork]=$B$2)*(Table17[Q8_TypeDentalcareProvided_Grouped]= Table196449[[#Headers],[Other]] )*(Table17[Question_Answers]= Table196449[[#This Row],[Other]] ),0)),"'", "")</f>
        <v>...</v>
      </c>
      <c r="E42" s="95" t="str" cm="1">
        <f t="array" ref="E42">SUBSTITUTE( INDEX(Table17[Other_Display_Suppressed], MATCH(1,(Table17[Question]=$A$4)*(Table17[Q9_AreaOfWork]=$B$2)*(Table17[Q8_TypeDentalcareProvided_Grouped]= Table196449[[#Headers],[Other]] )*(Table17[Question_Answers]= Table196449[[#This Row],[Other]] ),0)),"'", "")</f>
        <v>...</v>
      </c>
    </row>
    <row r="43" spans="1:5" ht="17.5" x14ac:dyDescent="0.35">
      <c r="A43" s="89" t="s">
        <v>27</v>
      </c>
      <c r="B43" s="96" t="str" cm="1">
        <f t="array" ref="B43">SUBSTITUTE( INDEX(Table17[Clinical_Display_Suppressed], MATCH(1,(Table17[Question]=$A$4)*(Table17[Q9_AreaOfWork]=$B$2)*(Table17[Q8_TypeDentalcareProvided_Grouped]= Table196449[[#Headers],[Other]] )*(Table17[Question_Answers]= Table196449[[#This Row],[Other]] ),0)),"'", "")</f>
        <v>343</v>
      </c>
      <c r="C43" s="96" t="str" cm="1">
        <f t="array" ref="C43">SUBSTITUTE( INDEX(Table17[Non_Display_Suppressed], MATCH(1,(Table17[Question]=$A$4)*(Table17[Q9_AreaOfWork]=$B$2)*(Table17[Q8_TypeDentalcareProvided_Grouped]= Table196449[[#Headers],[Other]] )*(Table17[Question_Answers]= Table196449[[#This Row],[Other]] ),0)),"'", "")</f>
        <v>260</v>
      </c>
      <c r="D43" s="96" t="str" cm="1">
        <f t="array" ref="D43">SUBSTITUTE( INDEX(Table17[Mix_Display_Suppressed], MATCH(1,(Table17[Question]=$A$4)*(Table17[Q9_AreaOfWork]=$B$2)*(Table17[Q8_TypeDentalcareProvided_Grouped]= Table196449[[#Headers],[Other]] )*(Table17[Question_Answers]= Table196449[[#This Row],[Other]] ),0)),"'", "")</f>
        <v>71</v>
      </c>
      <c r="E43" s="96" t="str" cm="1">
        <f t="array" ref="E43">SUBSTITUTE( INDEX(Table17[Other_Display_Suppressed], MATCH(1,(Table17[Question]=$A$4)*(Table17[Q9_AreaOfWork]=$B$2)*(Table17[Q8_TypeDentalcareProvided_Grouped]= Table196449[[#Headers],[Other]] )*(Table17[Question_Answers]= Table196449[[#This Row],[Other]] ),0)),"'", "")</f>
        <v>290</v>
      </c>
    </row>
    <row r="44" spans="1:5" s="36" customFormat="1" ht="15.5" x14ac:dyDescent="0.35">
      <c r="A44" s="91" t="s">
        <v>28</v>
      </c>
      <c r="B44" s="17"/>
      <c r="C44" s="17"/>
      <c r="D44" s="17"/>
      <c r="E44" s="17"/>
    </row>
    <row r="45" spans="1:5" ht="30" customHeight="1" x14ac:dyDescent="0.35">
      <c r="A45" s="93" t="s">
        <v>49</v>
      </c>
      <c r="E45" s="8"/>
    </row>
    <row r="46" spans="1:5" ht="15.5" x14ac:dyDescent="0.35">
      <c r="A46" s="13" t="s">
        <v>37</v>
      </c>
      <c r="E46" s="8"/>
    </row>
    <row r="47" spans="1:5" ht="15.5" x14ac:dyDescent="0.35">
      <c r="A47" s="18" t="s">
        <v>38</v>
      </c>
      <c r="E47" s="8"/>
    </row>
    <row r="48" spans="1:5" ht="15.5" x14ac:dyDescent="0.35">
      <c r="A48" s="18" t="s">
        <v>39</v>
      </c>
      <c r="E48" s="8"/>
    </row>
    <row r="49" spans="1:5" ht="15.5" x14ac:dyDescent="0.35">
      <c r="A49" s="18" t="s">
        <v>40</v>
      </c>
      <c r="E49" s="8"/>
    </row>
    <row r="50" spans="1:5" ht="28.5" customHeight="1" x14ac:dyDescent="0.35">
      <c r="A50" s="18" t="s">
        <v>41</v>
      </c>
      <c r="E50" s="8"/>
    </row>
    <row r="51" spans="1:5" ht="38.5" customHeight="1" x14ac:dyDescent="0.35">
      <c r="A51" s="100"/>
      <c r="E51" s="8"/>
    </row>
    <row r="52" spans="1:5" s="17" customFormat="1" ht="15.5" x14ac:dyDescent="0.35">
      <c r="A52" s="101" t="s">
        <v>14</v>
      </c>
    </row>
    <row r="53" spans="1:5" s="17" customFormat="1" ht="15.5" x14ac:dyDescent="0.35">
      <c r="A53" s="28" t="s">
        <v>15</v>
      </c>
    </row>
    <row r="54" spans="1:5" s="17" customFormat="1" ht="15.5" x14ac:dyDescent="0.35">
      <c r="A54" s="30" t="s">
        <v>16</v>
      </c>
    </row>
  </sheetData>
  <sheetProtection algorithmName="SHA-512" hashValue="dMDoTZh7RfreHCGfUVJFIn6o2oemOv7XVpuAePwOD/6pVIiRT6LuH5DfVa8hLDdZe/yWSfJd5GlkvbHvZPuw0w==" saltValue="mj7XPBzBpTszVc8QtCYwqA==" spinCount="100000" sheet="1" objects="1" scenarios="1" selectLockedCells="1"/>
  <mergeCells count="1">
    <mergeCell ref="B2:C2"/>
  </mergeCells>
  <phoneticPr fontId="3" type="noConversion"/>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44D8E066-941F-4387-BF34-5F0771E8DC5E}">
          <x14:formula1>
            <xm:f>'Master Data'!$A$2:$A$6</xm:f>
          </x14:formula1>
          <xm:sqref>B2:C2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0A5CD-8AA3-4CA8-B297-F8FDCB3F8096}">
  <sheetPr codeName="Sheet2">
    <tabColor theme="9" tint="0.59999389629810485"/>
  </sheetPr>
  <dimension ref="A1:F73"/>
  <sheetViews>
    <sheetView showGridLines="0" zoomScale="85" zoomScaleNormal="85" workbookViewId="0">
      <pane ySplit="4" topLeftCell="A5" activePane="bottomLeft" state="frozen"/>
      <selection activeCell="F36" sqref="F36"/>
      <selection pane="bottomLeft" activeCell="B2" sqref="B2:C2"/>
    </sheetView>
  </sheetViews>
  <sheetFormatPr defaultColWidth="9" defaultRowHeight="15" customHeight="1" x14ac:dyDescent="0.35"/>
  <cols>
    <col min="1" max="1" width="69.453125" style="18" customWidth="1"/>
    <col min="2" max="2" width="26.453125" style="8" customWidth="1"/>
    <col min="3" max="3" width="30.54296875" style="8" customWidth="1"/>
    <col min="4" max="4" width="36.54296875" style="8" customWidth="1"/>
    <col min="5" max="5" width="21.54296875" style="8" customWidth="1"/>
    <col min="6" max="6" width="16.54296875" style="18" customWidth="1"/>
    <col min="7" max="16384" width="9" style="18"/>
  </cols>
  <sheetData>
    <row r="1" spans="1:6" ht="9" customHeight="1" x14ac:dyDescent="0.35">
      <c r="F1" s="8"/>
    </row>
    <row r="2" spans="1:6" ht="21" customHeight="1" x14ac:dyDescent="0.35">
      <c r="A2" s="14" t="s">
        <v>17</v>
      </c>
      <c r="B2" s="177" t="s">
        <v>18</v>
      </c>
      <c r="C2" s="177"/>
      <c r="F2" s="8"/>
    </row>
    <row r="3" spans="1:6" s="19" customFormat="1" ht="9" customHeight="1" x14ac:dyDescent="0.35">
      <c r="B3" s="20"/>
      <c r="C3" s="20"/>
      <c r="D3" s="20"/>
      <c r="E3" s="20"/>
      <c r="F3" s="20"/>
    </row>
    <row r="4" spans="1:6" s="81" customFormat="1" ht="30" customHeight="1" x14ac:dyDescent="0.35">
      <c r="A4" s="81" t="s">
        <v>51</v>
      </c>
      <c r="B4" s="82"/>
      <c r="C4" s="82"/>
      <c r="D4" s="83"/>
      <c r="E4" s="82"/>
      <c r="F4" s="82"/>
    </row>
    <row r="5" spans="1:6" s="84" customFormat="1" ht="28.4" customHeight="1" x14ac:dyDescent="0.35">
      <c r="A5" s="84" t="str">
        <f>B2</f>
        <v>United Kingdom</v>
      </c>
      <c r="B5" s="85"/>
      <c r="C5" s="85"/>
      <c r="D5" s="85"/>
      <c r="E5" s="85"/>
    </row>
    <row r="6" spans="1:6" s="106" customFormat="1" ht="22.5" customHeight="1" x14ac:dyDescent="0.35">
      <c r="A6" s="103" t="s">
        <v>52</v>
      </c>
      <c r="B6" s="104" t="s">
        <v>45</v>
      </c>
      <c r="C6" s="105"/>
      <c r="D6" s="105"/>
      <c r="E6" s="101"/>
    </row>
    <row r="7" spans="1:6" ht="20.25" customHeight="1" x14ac:dyDescent="0.35">
      <c r="A7" s="107" t="s">
        <v>53</v>
      </c>
      <c r="B7" s="88" t="str" cm="1">
        <f t="array" ref="B7">SUBSTITUTE( INDEX(Table17[Total_Display_Suppressed], MATCH(1,(Table17[Question]=$A$4)*(Table17[Q9_AreaOfWork]=$B$2)*(Table17[Q8_TypeDentalcareProvided_Grouped]= "All" )*(Table17[Question_Answers]= Table220290[[#This Row],[3. What is your current primary field of practice? ]]),0)),"'", "")</f>
        <v>1.1%</v>
      </c>
      <c r="D7" s="32"/>
      <c r="E7" s="28"/>
      <c r="F7" s="108"/>
    </row>
    <row r="8" spans="1:6" ht="17.5" x14ac:dyDescent="0.35">
      <c r="A8" s="107" t="s">
        <v>54</v>
      </c>
      <c r="B8" s="88" t="str" cm="1">
        <f t="array" ref="B8">SUBSTITUTE( INDEX(Table17[Total_Display_Suppressed], MATCH(1,(Table17[Question]=$A$4)*(Table17[Q9_AreaOfWork]=$B$2)*(Table17[Q8_TypeDentalcareProvided_Grouped]= "All" )*(Table17[Question_Answers]= Table220290[[#This Row],[3. What is your current primary field of practice? ]]),0)),"'", "")</f>
        <v>0.3%</v>
      </c>
      <c r="D8" s="32"/>
      <c r="E8" s="30"/>
      <c r="F8" s="108"/>
    </row>
    <row r="9" spans="1:6" ht="17.5" x14ac:dyDescent="0.35">
      <c r="A9" s="107" t="s">
        <v>55</v>
      </c>
      <c r="B9" s="88" t="str" cm="1">
        <f t="array" ref="B9">SUBSTITUTE( INDEX(Table17[Total_Display_Suppressed], MATCH(1,(Table17[Question]=$A$4)*(Table17[Q9_AreaOfWork]=$B$2)*(Table17[Q8_TypeDentalcareProvided_Grouped]= "All" )*(Table17[Question_Answers]= Table220290[[#This Row],[3. What is your current primary field of practice? ]]),0)),"'", "")</f>
        <v>0.1%</v>
      </c>
      <c r="D9" s="32"/>
      <c r="E9" s="31"/>
      <c r="F9" s="108"/>
    </row>
    <row r="10" spans="1:6" ht="17.5" x14ac:dyDescent="0.35">
      <c r="A10" s="107" t="s">
        <v>56</v>
      </c>
      <c r="B10" s="88" t="str" cm="1">
        <f t="array" ref="B10">SUBSTITUTE( INDEX(Table17[Total_Display_Suppressed], MATCH(1,(Table17[Question]=$A$4)*(Table17[Q9_AreaOfWork]=$B$2)*(Table17[Q8_TypeDentalcareProvided_Grouped]= "All" )*(Table17[Question_Answers]= Table220290[[#This Row],[3. What is your current primary field of practice? ]]),0)),"'", "")</f>
        <v>0%</v>
      </c>
      <c r="D10" s="32"/>
      <c r="E10" s="31"/>
      <c r="F10" s="108"/>
    </row>
    <row r="11" spans="1:6" ht="17.5" x14ac:dyDescent="0.35">
      <c r="A11" s="107" t="s">
        <v>57</v>
      </c>
      <c r="B11" s="88" t="str" cm="1">
        <f t="array" ref="B11">SUBSTITUTE( INDEX(Table17[Total_Display_Suppressed], MATCH(1,(Table17[Question]=$A$4)*(Table17[Q9_AreaOfWork]=$B$2)*(Table17[Q8_TypeDentalcareProvided_Grouped]= "All" )*(Table17[Question_Answers]= Table220290[[#This Row],[3. What is your current primary field of practice? ]]),0)),"'", "")</f>
        <v>0.5%</v>
      </c>
      <c r="D11" s="32"/>
      <c r="E11" s="31"/>
      <c r="F11" s="108"/>
    </row>
    <row r="12" spans="1:6" ht="17.5" x14ac:dyDescent="0.35">
      <c r="A12" s="107" t="s">
        <v>58</v>
      </c>
      <c r="B12" s="88" t="str" cm="1">
        <f t="array" ref="B12">SUBSTITUTE( INDEX(Table17[Total_Display_Suppressed], MATCH(1,(Table17[Question]=$A$4)*(Table17[Q9_AreaOfWork]=$B$2)*(Table17[Q8_TypeDentalcareProvided_Grouped]= "All" )*(Table17[Question_Answers]= Table220290[[#This Row],[3. What is your current primary field of practice? ]]),0)),"'", "")</f>
        <v>89.1%</v>
      </c>
      <c r="D12" s="32"/>
      <c r="E12" s="31"/>
      <c r="F12" s="108"/>
    </row>
    <row r="13" spans="1:6" ht="17.5" x14ac:dyDescent="0.35">
      <c r="A13" s="107" t="s">
        <v>59</v>
      </c>
      <c r="B13" s="88" t="str" cm="1">
        <f t="array" ref="B13">SUBSTITUTE( INDEX(Table17[Total_Display_Suppressed], MATCH(1,(Table17[Question]=$A$4)*(Table17[Q9_AreaOfWork]=$B$2)*(Table17[Q8_TypeDentalcareProvided_Grouped]= "All" )*(Table17[Question_Answers]= Table220290[[#This Row],[3. What is your current primary field of practice? ]]),0)),"'", "")</f>
        <v>0.1%</v>
      </c>
      <c r="D13" s="32"/>
      <c r="E13" s="31"/>
      <c r="F13" s="108"/>
    </row>
    <row r="14" spans="1:6" ht="17.5" x14ac:dyDescent="0.35">
      <c r="A14" s="107" t="s">
        <v>60</v>
      </c>
      <c r="B14" s="88" t="str" cm="1">
        <f t="array" ref="B14">SUBSTITUTE( INDEX(Table17[Total_Display_Suppressed], MATCH(1,(Table17[Question]=$A$4)*(Table17[Q9_AreaOfWork]=$B$2)*(Table17[Q8_TypeDentalcareProvided_Grouped]= "All" )*(Table17[Question_Answers]= Table220290[[#This Row],[3. What is your current primary field of practice? ]]),0)),"'", "")</f>
        <v>8.5%</v>
      </c>
      <c r="D14" s="32"/>
      <c r="E14" s="31"/>
      <c r="F14" s="108"/>
    </row>
    <row r="15" spans="1:6" ht="17.5" x14ac:dyDescent="0.35">
      <c r="A15" s="107" t="s">
        <v>26</v>
      </c>
      <c r="B15" s="88" t="str" cm="1">
        <f t="array" ref="B15">SUBSTITUTE( INDEX(Table17[Total_Display_Suppressed], MATCH(1,(Table17[Question]=$A$4)*(Table17[Q9_AreaOfWork]=$B$2)*(Table17[Q8_TypeDentalcareProvided_Grouped]= "All" )*(Table17[Question_Answers]= Table220290[[#This Row],[3. What is your current primary field of practice? ]]),0)),"'", "")</f>
        <v>0.4%</v>
      </c>
      <c r="D15" s="31"/>
      <c r="E15" s="31"/>
      <c r="F15" s="108"/>
    </row>
    <row r="16" spans="1:6" ht="17.5" x14ac:dyDescent="0.35">
      <c r="A16" s="109" t="s">
        <v>27</v>
      </c>
      <c r="B16" s="90" t="str" cm="1">
        <f t="array" ref="B16">SUBSTITUTE( INDEX(Table17[Total_Display_Suppressed], MATCH(1,(Table17[Question]=$A$4)*(Table17[Q9_AreaOfWork]=$B$2)*(Table17[Q8_TypeDentalcareProvided_Grouped]= "All" )*(Table17[Question_Answers]= Table220290[[#This Row],[3. What is your current primary field of practice? ]]),0)),"'", "")</f>
        <v>32356</v>
      </c>
      <c r="D16" s="31"/>
      <c r="E16" s="31"/>
      <c r="F16" s="108"/>
    </row>
    <row r="17" spans="1:6" s="36" customFormat="1" ht="36" customHeight="1" x14ac:dyDescent="0.35">
      <c r="A17" s="36" t="s">
        <v>28</v>
      </c>
      <c r="B17" s="17"/>
      <c r="C17" s="92"/>
      <c r="D17" s="92"/>
      <c r="E17" s="92"/>
    </row>
    <row r="18" spans="1:6" s="106" customFormat="1" ht="15.5" x14ac:dyDescent="0.35">
      <c r="A18" s="94" t="s">
        <v>29</v>
      </c>
      <c r="B18" s="94" t="s">
        <v>30</v>
      </c>
      <c r="C18" s="94" t="s">
        <v>50</v>
      </c>
      <c r="D18" s="94" t="s">
        <v>32</v>
      </c>
      <c r="E18" s="94" t="s">
        <v>33</v>
      </c>
    </row>
    <row r="19" spans="1:6" ht="17.5" x14ac:dyDescent="0.35">
      <c r="A19" s="110" t="s">
        <v>53</v>
      </c>
      <c r="B19" s="10" t="str" cm="1">
        <f t="array" ref="B19">SUBSTITUTE( INDEX(Table17[Clinical_Display_Suppressed], MATCH(1,(Table17[Question]=$A$4)*(Table17[Q9_AreaOfWork]=$B$2)*(Table17[Q8_TypeDentalcareProvided_Grouped]=Table41266[[#Headers],[NHS]])*(Table17[Question_Answers]=Table41266[[#This Row],[NHS]]),0)),"'", "")</f>
        <v>1.2%</v>
      </c>
      <c r="C19" s="40" t="str" cm="1">
        <f t="array" ref="C19">SUBSTITUTE( INDEX(Table17[Non_Display_Suppressed], MATCH(1,(Table17[Question]=$A$4)*(Table17[Q9_AreaOfWork]=$B$2)*(Table17[Q8_TypeDentalcareProvided_Grouped]=Table41266[[#Headers],[NHS]])*(Table17[Question_Answers]=Table41266[[#This Row],[NHS]]),0)),"'", "")</f>
        <v/>
      </c>
      <c r="D19" s="10" t="str" cm="1">
        <f t="array" ref="D19">SUBSTITUTE( INDEX(Table17[Mix_Display_Suppressed], MATCH(1,(Table17[Question]=$A$4)*(Table17[Q9_AreaOfWork]=$B$2)*(Table17[Q8_TypeDentalcareProvided_Grouped]=Table41266[[#Headers],[NHS]])*(Table17[Question_Answers]=Table41266[[#This Row],[NHS]]),0)),"'", "")</f>
        <v>0.6%</v>
      </c>
      <c r="E19" s="10" t="str" cm="1">
        <f t="array" ref="E19">SUBSTITUTE( INDEX(Table17[Other_Display_Suppressed], MATCH(1,(Table17[Question]=$A$4)*(Table17[Q9_AreaOfWork]=$B$2)*(Table17[Q8_TypeDentalcareProvided_Grouped]=Table41266[[#Headers],[NHS]])*(Table17[Question_Answers]=Table41266[[#This Row],[NHS]]),0)),"'", "")</f>
        <v>...</v>
      </c>
    </row>
    <row r="20" spans="1:6" ht="17.5" x14ac:dyDescent="0.35">
      <c r="A20" s="110" t="s">
        <v>54</v>
      </c>
      <c r="B20" s="10" t="str" cm="1">
        <f t="array" ref="B20">SUBSTITUTE( INDEX(Table17[Clinical_Display_Suppressed], MATCH(1,(Table17[Question]=$A$4)*(Table17[Q9_AreaOfWork]=$B$2)*(Table17[Q8_TypeDentalcareProvided_Grouped]=Table41266[[#Headers],[NHS]])*(Table17[Question_Answers]=Table41266[[#This Row],[NHS]]),0)),"'", "")</f>
        <v>...</v>
      </c>
      <c r="C20" s="10" t="str" cm="1">
        <f t="array" ref="C20">SUBSTITUTE( INDEX(Table17[Non_Display_Suppressed], MATCH(1,(Table17[Question]=$A$4)*(Table17[Q9_AreaOfWork]=$B$2)*(Table17[Q8_TypeDentalcareProvided_Grouped]=Table41266[[#Headers],[NHS]])*(Table17[Question_Answers]=Table41266[[#This Row],[NHS]]),0)),"'", "")</f>
        <v/>
      </c>
      <c r="D20" s="10" t="str" cm="1">
        <f t="array" ref="D20">SUBSTITUTE( INDEX(Table17[Mix_Display_Suppressed], MATCH(1,(Table17[Question]=$A$4)*(Table17[Q9_AreaOfWork]=$B$2)*(Table17[Q8_TypeDentalcareProvided_Grouped]=Table41266[[#Headers],[NHS]])*(Table17[Question_Answers]=Table41266[[#This Row],[NHS]]),0)),"'", "")</f>
        <v/>
      </c>
      <c r="E20" s="10" t="str" cm="1">
        <f t="array" ref="E20">SUBSTITUTE( INDEX(Table17[Other_Display_Suppressed], MATCH(1,(Table17[Question]=$A$4)*(Table17[Q9_AreaOfWork]=$B$2)*(Table17[Q8_TypeDentalcareProvided_Grouped]=Table41266[[#Headers],[NHS]])*(Table17[Question_Answers]=Table41266[[#This Row],[NHS]]),0)),"'", "")</f>
        <v/>
      </c>
    </row>
    <row r="21" spans="1:6" ht="17.5" x14ac:dyDescent="0.35">
      <c r="A21" s="110" t="s">
        <v>55</v>
      </c>
      <c r="B21" s="111" t="str" cm="1">
        <f t="array" ref="B21">SUBSTITUTE( INDEX(Table17[Clinical_Display_Suppressed], MATCH(1,(Table17[Question]=$A$4)*(Table17[Q9_AreaOfWork]=$B$2)*(Table17[Q8_TypeDentalcareProvided_Grouped]=Table41266[[#Headers],[NHS]])*(Table17[Question_Answers]=Table41266[[#This Row],[NHS]]),0)),"'", "")</f>
        <v>...</v>
      </c>
      <c r="C21" s="111" t="str" cm="1">
        <f t="array" ref="C21">SUBSTITUTE( INDEX(Table17[Non_Display_Suppressed], MATCH(1,(Table17[Question]=$A$4)*(Table17[Q9_AreaOfWork]=$B$2)*(Table17[Q8_TypeDentalcareProvided_Grouped]=Table41266[[#Headers],[NHS]])*(Table17[Question_Answers]=Table41266[[#This Row],[NHS]]),0)),"'", "")</f>
        <v/>
      </c>
      <c r="D21" s="111" t="str" cm="1">
        <f t="array" ref="D21">SUBSTITUTE( INDEX(Table17[Mix_Display_Suppressed], MATCH(1,(Table17[Question]=$A$4)*(Table17[Q9_AreaOfWork]=$B$2)*(Table17[Q8_TypeDentalcareProvided_Grouped]=Table41266[[#Headers],[NHS]])*(Table17[Question_Answers]=Table41266[[#This Row],[NHS]]),0)),"'", "")</f>
        <v>...</v>
      </c>
      <c r="E21" s="111" t="str" cm="1">
        <f t="array" ref="E21">SUBSTITUTE( INDEX(Table17[Other_Display_Suppressed], MATCH(1,(Table17[Question]=$A$4)*(Table17[Q9_AreaOfWork]=$B$2)*(Table17[Q8_TypeDentalcareProvided_Grouped]=Table41266[[#Headers],[NHS]])*(Table17[Question_Answers]=Table41266[[#This Row],[NHS]]),0)),"'", "")</f>
        <v/>
      </c>
    </row>
    <row r="22" spans="1:6" ht="17.5" x14ac:dyDescent="0.35">
      <c r="A22" s="110" t="s">
        <v>56</v>
      </c>
      <c r="B22" s="10" t="str" cm="1">
        <f t="array" ref="B22">SUBSTITUTE( INDEX(Table17[Clinical_Display_Suppressed], MATCH(1,(Table17[Question]=$A$4)*(Table17[Q9_AreaOfWork]=$B$2)*(Table17[Q8_TypeDentalcareProvided_Grouped]=Table41266[[#Headers],[NHS]])*(Table17[Question_Answers]=Table41266[[#This Row],[NHS]]),0)),"'", "")</f>
        <v>...</v>
      </c>
      <c r="C22" s="10" t="str" cm="1">
        <f t="array" ref="C22">SUBSTITUTE( INDEX(Table17[Non_Display_Suppressed], MATCH(1,(Table17[Question]=$A$4)*(Table17[Q9_AreaOfWork]=$B$2)*(Table17[Q8_TypeDentalcareProvided_Grouped]=Table41266[[#Headers],[NHS]])*(Table17[Question_Answers]=Table41266[[#This Row],[NHS]]),0)),"'", "")</f>
        <v/>
      </c>
      <c r="D22" s="10" t="str" cm="1">
        <f t="array" ref="D22">SUBSTITUTE( INDEX(Table17[Mix_Display_Suppressed], MATCH(1,(Table17[Question]=$A$4)*(Table17[Q9_AreaOfWork]=$B$2)*(Table17[Q8_TypeDentalcareProvided_Grouped]=Table41266[[#Headers],[NHS]])*(Table17[Question_Answers]=Table41266[[#This Row],[NHS]]),0)),"'", "")</f>
        <v/>
      </c>
      <c r="E22" s="10" t="str" cm="1">
        <f t="array" ref="E22">SUBSTITUTE( INDEX(Table17[Other_Display_Suppressed], MATCH(1,(Table17[Question]=$A$4)*(Table17[Q9_AreaOfWork]=$B$2)*(Table17[Q8_TypeDentalcareProvided_Grouped]=Table41266[[#Headers],[NHS]])*(Table17[Question_Answers]=Table41266[[#This Row],[NHS]]),0)),"'", "")</f>
        <v/>
      </c>
    </row>
    <row r="23" spans="1:6" ht="17.5" x14ac:dyDescent="0.35">
      <c r="A23" s="110" t="s">
        <v>57</v>
      </c>
      <c r="B23" s="10" t="str" cm="1">
        <f t="array" ref="B23">SUBSTITUTE( INDEX(Table17[Clinical_Display_Suppressed], MATCH(1,(Table17[Question]=$A$4)*(Table17[Q9_AreaOfWork]=$B$2)*(Table17[Q8_TypeDentalcareProvided_Grouped]=Table41266[[#Headers],[NHS]])*(Table17[Question_Answers]=Table41266[[#This Row],[NHS]]),0)),"'", "")</f>
        <v>0.3%</v>
      </c>
      <c r="C23" s="10" t="str" cm="1">
        <f t="array" ref="C23">SUBSTITUTE( INDEX(Table17[Non_Display_Suppressed], MATCH(1,(Table17[Question]=$A$4)*(Table17[Q9_AreaOfWork]=$B$2)*(Table17[Q8_TypeDentalcareProvided_Grouped]=Table41266[[#Headers],[NHS]])*(Table17[Question_Answers]=Table41266[[#This Row],[NHS]]),0)),"'", "")</f>
        <v/>
      </c>
      <c r="D23" s="10" t="str" cm="1">
        <f t="array" ref="D23">SUBSTITUTE( INDEX(Table17[Mix_Display_Suppressed], MATCH(1,(Table17[Question]=$A$4)*(Table17[Q9_AreaOfWork]=$B$2)*(Table17[Q8_TypeDentalcareProvided_Grouped]=Table41266[[#Headers],[NHS]])*(Table17[Question_Answers]=Table41266[[#This Row],[NHS]]),0)),"'", "")</f>
        <v>...</v>
      </c>
      <c r="E23" s="10" t="str" cm="1">
        <f t="array" ref="E23">SUBSTITUTE( INDEX(Table17[Other_Display_Suppressed], MATCH(1,(Table17[Question]=$A$4)*(Table17[Q9_AreaOfWork]=$B$2)*(Table17[Q8_TypeDentalcareProvided_Grouped]=Table41266[[#Headers],[NHS]])*(Table17[Question_Answers]=Table41266[[#This Row],[NHS]]),0)),"'", "")</f>
        <v>...</v>
      </c>
    </row>
    <row r="24" spans="1:6" ht="17.5" x14ac:dyDescent="0.35">
      <c r="A24" s="110" t="s">
        <v>58</v>
      </c>
      <c r="B24" s="10" t="str" cm="1">
        <f t="array" ref="B24">SUBSTITUTE( INDEX(Table17[Clinical_Display_Suppressed], MATCH(1,(Table17[Question]=$A$4)*(Table17[Q9_AreaOfWork]=$B$2)*(Table17[Q8_TypeDentalcareProvided_Grouped]=Table41266[[#Headers],[NHS]])*(Table17[Question_Answers]=Table41266[[#This Row],[NHS]]),0)),"'", "")</f>
        <v>88.7%</v>
      </c>
      <c r="C24" s="10" t="str" cm="1">
        <f t="array" ref="C24">SUBSTITUTE( INDEX(Table17[Non_Display_Suppressed], MATCH(1,(Table17[Question]=$A$4)*(Table17[Q9_AreaOfWork]=$B$2)*(Table17[Q8_TypeDentalcareProvided_Grouped]=Table41266[[#Headers],[NHS]])*(Table17[Question_Answers]=Table41266[[#This Row],[NHS]]),0)),"'", "")</f>
        <v>78.4%</v>
      </c>
      <c r="D24" s="10" t="str" cm="1">
        <f t="array" ref="D24">SUBSTITUTE( INDEX(Table17[Mix_Display_Suppressed], MATCH(1,(Table17[Question]=$A$4)*(Table17[Q9_AreaOfWork]=$B$2)*(Table17[Q8_TypeDentalcareProvided_Grouped]=Table41266[[#Headers],[NHS]])*(Table17[Question_Answers]=Table41266[[#This Row],[NHS]]),0)),"'", "")</f>
        <v>71.9%</v>
      </c>
      <c r="E24" s="10" t="str" cm="1">
        <f t="array" ref="E24">SUBSTITUTE( INDEX(Table17[Other_Display_Suppressed], MATCH(1,(Table17[Question]=$A$4)*(Table17[Q9_AreaOfWork]=$B$2)*(Table17[Q8_TypeDentalcareProvided_Grouped]=Table41266[[#Headers],[NHS]])*(Table17[Question_Answers]=Table41266[[#This Row],[NHS]]),0)),"'", "")</f>
        <v>92.9%</v>
      </c>
      <c r="F24" s="112"/>
    </row>
    <row r="25" spans="1:6" ht="17.5" x14ac:dyDescent="0.35">
      <c r="A25" s="110" t="s">
        <v>59</v>
      </c>
      <c r="B25" s="10" t="str" cm="1">
        <f t="array" ref="B25">SUBSTITUTE( INDEX(Table17[Clinical_Display_Suppressed], MATCH(1,(Table17[Question]=$A$4)*(Table17[Q9_AreaOfWork]=$B$2)*(Table17[Q8_TypeDentalcareProvided_Grouped]=Table41266[[#Headers],[NHS]])*(Table17[Question_Answers]=Table41266[[#This Row],[NHS]]),0)),"'", "")</f>
        <v>...</v>
      </c>
      <c r="C25" s="10" t="str" cm="1">
        <f t="array" ref="C25">SUBSTITUTE( INDEX(Table17[Non_Display_Suppressed], MATCH(1,(Table17[Question]=$A$4)*(Table17[Q9_AreaOfWork]=$B$2)*(Table17[Q8_TypeDentalcareProvided_Grouped]=Table41266[[#Headers],[NHS]])*(Table17[Question_Answers]=Table41266[[#This Row],[NHS]]),0)),"'", "")</f>
        <v>...</v>
      </c>
      <c r="D25" s="10" t="str" cm="1">
        <f t="array" ref="D25">SUBSTITUTE( INDEX(Table17[Mix_Display_Suppressed], MATCH(1,(Table17[Question]=$A$4)*(Table17[Q9_AreaOfWork]=$B$2)*(Table17[Q8_TypeDentalcareProvided_Grouped]=Table41266[[#Headers],[NHS]])*(Table17[Question_Answers]=Table41266[[#This Row],[NHS]]),0)),"'", "")</f>
        <v/>
      </c>
      <c r="E25" s="10" t="str" cm="1">
        <f t="array" ref="E25">SUBSTITUTE( INDEX(Table17[Other_Display_Suppressed], MATCH(1,(Table17[Question]=$A$4)*(Table17[Q9_AreaOfWork]=$B$2)*(Table17[Q8_TypeDentalcareProvided_Grouped]=Table41266[[#Headers],[NHS]])*(Table17[Question_Answers]=Table41266[[#This Row],[NHS]]),0)),"'", "")</f>
        <v/>
      </c>
    </row>
    <row r="26" spans="1:6" ht="17.5" x14ac:dyDescent="0.35">
      <c r="A26" s="110" t="s">
        <v>60</v>
      </c>
      <c r="B26" s="10" t="str" cm="1">
        <f t="array" ref="B26">SUBSTITUTE( INDEX(Table17[Clinical_Display_Suppressed], MATCH(1,(Table17[Question]=$A$4)*(Table17[Q9_AreaOfWork]=$B$2)*(Table17[Q8_TypeDentalcareProvided_Grouped]=Table41266[[#Headers],[NHS]])*(Table17[Question_Answers]=Table41266[[#This Row],[NHS]]),0)),"'", "")</f>
        <v>9.7%</v>
      </c>
      <c r="C26" s="10" t="str" cm="1">
        <f t="array" ref="C26">SUBSTITUTE( INDEX(Table17[Non_Display_Suppressed], MATCH(1,(Table17[Question]=$A$4)*(Table17[Q9_AreaOfWork]=$B$2)*(Table17[Q8_TypeDentalcareProvided_Grouped]=Table41266[[#Headers],[NHS]])*(Table17[Question_Answers]=Table41266[[#This Row],[NHS]]),0)),"'", "")</f>
        <v>20.1%</v>
      </c>
      <c r="D26" s="10" t="str" cm="1">
        <f t="array" ref="D26">SUBSTITUTE( INDEX(Table17[Mix_Display_Suppressed], MATCH(1,(Table17[Question]=$A$4)*(Table17[Q9_AreaOfWork]=$B$2)*(Table17[Q8_TypeDentalcareProvided_Grouped]=Table41266[[#Headers],[NHS]])*(Table17[Question_Answers]=Table41266[[#This Row],[NHS]]),0)),"'", "")</f>
        <v>26.9%</v>
      </c>
      <c r="E26" s="10" t="str" cm="1">
        <f t="array" ref="E26">SUBSTITUTE( INDEX(Table17[Other_Display_Suppressed], MATCH(1,(Table17[Question]=$A$4)*(Table17[Q9_AreaOfWork]=$B$2)*(Table17[Q8_TypeDentalcareProvided_Grouped]=Table41266[[#Headers],[NHS]])*(Table17[Question_Answers]=Table41266[[#This Row],[NHS]]),0)),"'", "")</f>
        <v>...</v>
      </c>
      <c r="F26" s="112"/>
    </row>
    <row r="27" spans="1:6" ht="17.5" x14ac:dyDescent="0.35">
      <c r="A27" s="110" t="s">
        <v>26</v>
      </c>
      <c r="B27" s="10" t="str" cm="1">
        <f t="array" ref="B27">SUBSTITUTE( INDEX(Table17[Clinical_Display_Suppressed], MATCH(1,(Table17[Question]=$A$4)*(Table17[Q9_AreaOfWork]=$B$2)*(Table17[Q8_TypeDentalcareProvided_Grouped]=Table41266[[#Headers],[NHS]])*(Table17[Question_Answers]=Table41266[[#This Row],[NHS]]),0)),"'", "")</f>
        <v>0.1%</v>
      </c>
      <c r="C27" s="10" t="str" cm="1">
        <f t="array" ref="C27">SUBSTITUTE( INDEX(Table17[Non_Display_Suppressed], MATCH(1,(Table17[Question]=$A$4)*(Table17[Q9_AreaOfWork]=$B$2)*(Table17[Q8_TypeDentalcareProvided_Grouped]=Table41266[[#Headers],[NHS]])*(Table17[Question_Answers]=Table41266[[#This Row],[NHS]]),0)),"'", "")</f>
        <v>...</v>
      </c>
      <c r="D27" s="10" t="str" cm="1">
        <f t="array" ref="D27">SUBSTITUTE( INDEX(Table17[Mix_Display_Suppressed], MATCH(1,(Table17[Question]=$A$4)*(Table17[Q9_AreaOfWork]=$B$2)*(Table17[Q8_TypeDentalcareProvided_Grouped]=Table41266[[#Headers],[NHS]])*(Table17[Question_Answers]=Table41266[[#This Row],[NHS]]),0)),"'", "")</f>
        <v>...</v>
      </c>
      <c r="E27" s="10" t="str" cm="1">
        <f t="array" ref="E27">SUBSTITUTE( INDEX(Table17[Other_Display_Suppressed], MATCH(1,(Table17[Question]=$A$4)*(Table17[Q9_AreaOfWork]=$B$2)*(Table17[Q8_TypeDentalcareProvided_Grouped]=Table41266[[#Headers],[NHS]])*(Table17[Question_Answers]=Table41266[[#This Row],[NHS]]),0)),"'", "")</f>
        <v/>
      </c>
    </row>
    <row r="28" spans="1:6" ht="17.149999999999999" customHeight="1" x14ac:dyDescent="0.35">
      <c r="A28" s="109" t="s">
        <v>27</v>
      </c>
      <c r="B28" s="96" t="str" cm="1">
        <f t="array" ref="B28">SUBSTITUTE( INDEX(Table17[Clinical_Display_Suppressed], MATCH(1,(Table17[Question]=$A$4)*(Table17[Q9_AreaOfWork]=$B$2)*(Table17[Q8_TypeDentalcareProvided_Grouped]=Table41266[[#Headers],[NHS]])*(Table17[Question_Answers]=Table41266[[#This Row],[NHS]]),0)),"'", "")</f>
        <v>11652</v>
      </c>
      <c r="C28" s="96" t="str" cm="1">
        <f t="array" ref="C28">SUBSTITUTE( INDEX(Table17[Non_Display_Suppressed], MATCH(1,(Table17[Question]=$A$4)*(Table17[Q9_AreaOfWork]=$B$2)*(Table17[Q8_TypeDentalcareProvided_Grouped]=Table41266[[#Headers],[NHS]])*(Table17[Question_Answers]=Table41266[[#This Row],[NHS]]),0)),"'", "")</f>
        <v>338</v>
      </c>
      <c r="D28" s="96" t="str" cm="1">
        <f t="array" ref="D28">SUBSTITUTE( INDEX(Table17[Mix_Display_Suppressed], MATCH(1,(Table17[Question]=$A$4)*(Table17[Q9_AreaOfWork]=$B$2)*(Table17[Q8_TypeDentalcareProvided_Grouped]=Table41266[[#Headers],[NHS]])*(Table17[Question_Answers]=Table41266[[#This Row],[NHS]]),0)),"'", "")</f>
        <v>1081</v>
      </c>
      <c r="E28" s="96" t="str" cm="1">
        <f t="array" ref="E28">SUBSTITUTE( INDEX(Table17[Other_Display_Suppressed], MATCH(1,(Table17[Question]=$A$4)*(Table17[Q9_AreaOfWork]=$B$2)*(Table17[Q8_TypeDentalcareProvided_Grouped]=Table41266[[#Headers],[NHS]])*(Table17[Question_Answers]=Table41266[[#This Row],[NHS]]),0)),"'", "")</f>
        <v>98</v>
      </c>
      <c r="F28" s="112"/>
    </row>
    <row r="29" spans="1:6" s="36" customFormat="1" ht="36" customHeight="1" x14ac:dyDescent="0.35">
      <c r="A29" s="36" t="s">
        <v>28</v>
      </c>
      <c r="B29" s="17"/>
      <c r="C29" s="17"/>
      <c r="D29" s="17"/>
      <c r="E29" s="17"/>
    </row>
    <row r="30" spans="1:6" s="13" customFormat="1" ht="15.5" x14ac:dyDescent="0.35">
      <c r="A30" s="98" t="s">
        <v>34</v>
      </c>
      <c r="B30" s="113" t="s">
        <v>30</v>
      </c>
      <c r="C30" s="113" t="s">
        <v>50</v>
      </c>
      <c r="D30" s="113" t="s">
        <v>32</v>
      </c>
      <c r="E30" s="113" t="s">
        <v>33</v>
      </c>
    </row>
    <row r="31" spans="1:6" ht="17.5" x14ac:dyDescent="0.35">
      <c r="A31" s="110" t="s">
        <v>53</v>
      </c>
      <c r="B31" s="10" t="str" cm="1">
        <f t="array" ref="B31">SUBSTITUTE( INDEX(Table17[Clinical_Display_Suppressed], MATCH(1,(Table17[Question]=$A$4)*(Table17[Q9_AreaOfWork]=$B$2)*(Table17[Q8_TypeDentalcareProvided_Grouped]=Table42267[[#Headers],[Private]])*(Table17[Question_Answers]=Table42267[[#This Row],[Private]]),0)),"'", "")</f>
        <v>1.2%</v>
      </c>
      <c r="C31" s="10" t="str" cm="1">
        <f t="array" ref="C31">SUBSTITUTE( INDEX(Table17[Non_Display_Suppressed], MATCH(1,(Table17[Question]=$A$4)*(Table17[Q9_AreaOfWork]=$B$2)*(Table17[Q8_TypeDentalcareProvided_Grouped]=Table42267[[#Headers],[Private]])*(Table17[Question_Answers]=Table42267[[#This Row],[Private]]),0)),"'", "")</f>
        <v>...</v>
      </c>
      <c r="D31" s="10" t="str" cm="1">
        <f t="array" ref="D31">SUBSTITUTE( INDEX(Table17[Mix_Display_Suppressed], MATCH(1,(Table17[Question]=$A$4)*(Table17[Q9_AreaOfWork]=$B$2)*(Table17[Q8_TypeDentalcareProvided_Grouped]=Table42267[[#Headers],[Private]])*(Table17[Question_Answers]=Table42267[[#This Row],[Private]]),0)),"'", "")</f>
        <v>0.9%</v>
      </c>
      <c r="E31" s="10" t="str" cm="1">
        <f t="array" ref="E31">SUBSTITUTE( INDEX(Table17[Other_Display_Suppressed], MATCH(1,(Table17[Question]=$A$4)*(Table17[Q9_AreaOfWork]=$B$2)*(Table17[Q8_TypeDentalcareProvided_Grouped]=Table42267[[#Headers],[Private]])*(Table17[Question_Answers]=Table42267[[#This Row],[Private]]),0)),"'", "")</f>
        <v/>
      </c>
    </row>
    <row r="32" spans="1:6" ht="17.5" x14ac:dyDescent="0.35">
      <c r="A32" s="110" t="s">
        <v>54</v>
      </c>
      <c r="B32" s="10" t="str" cm="1">
        <f t="array" ref="B32">SUBSTITUTE( INDEX(Table17[Clinical_Display_Suppressed], MATCH(1,(Table17[Question]=$A$4)*(Table17[Q9_AreaOfWork]=$B$2)*(Table17[Q8_TypeDentalcareProvided_Grouped]=Table42267[[#Headers],[Private]])*(Table17[Question_Answers]=Table42267[[#This Row],[Private]]),0)),"'", "")</f>
        <v>0.8%</v>
      </c>
      <c r="C32" s="10" t="str" cm="1">
        <f t="array" ref="C32">SUBSTITUTE( INDEX(Table17[Non_Display_Suppressed], MATCH(1,(Table17[Question]=$A$4)*(Table17[Q9_AreaOfWork]=$B$2)*(Table17[Q8_TypeDentalcareProvided_Grouped]=Table42267[[#Headers],[Private]])*(Table17[Question_Answers]=Table42267[[#This Row],[Private]]),0)),"'", "")</f>
        <v>...</v>
      </c>
      <c r="D32" s="10" t="str" cm="1">
        <f t="array" ref="D32">SUBSTITUTE( INDEX(Table17[Mix_Display_Suppressed], MATCH(1,(Table17[Question]=$A$4)*(Table17[Q9_AreaOfWork]=$B$2)*(Table17[Q8_TypeDentalcareProvided_Grouped]=Table42267[[#Headers],[Private]])*(Table17[Question_Answers]=Table42267[[#This Row],[Private]]),0)),"'", "")</f>
        <v>...</v>
      </c>
      <c r="E32" s="10" t="str" cm="1">
        <f t="array" ref="E32">SUBSTITUTE( INDEX(Table17[Other_Display_Suppressed], MATCH(1,(Table17[Question]=$A$4)*(Table17[Q9_AreaOfWork]=$B$2)*(Table17[Q8_TypeDentalcareProvided_Grouped]=Table42267[[#Headers],[Private]])*(Table17[Question_Answers]=Table42267[[#This Row],[Private]]),0)),"'", "")</f>
        <v/>
      </c>
    </row>
    <row r="33" spans="1:6" ht="17.5" x14ac:dyDescent="0.35">
      <c r="A33" s="110" t="s">
        <v>55</v>
      </c>
      <c r="B33" s="10" t="str" cm="1">
        <f t="array" ref="B33">SUBSTITUTE( INDEX(Table17[Clinical_Display_Suppressed], MATCH(1,(Table17[Question]=$A$4)*(Table17[Q9_AreaOfWork]=$B$2)*(Table17[Q8_TypeDentalcareProvided_Grouped]=Table42267[[#Headers],[Private]])*(Table17[Question_Answers]=Table42267[[#This Row],[Private]]),0)),"'", "")</f>
        <v>...</v>
      </c>
      <c r="C33" s="10" t="str" cm="1">
        <f t="array" ref="C33">SUBSTITUTE( INDEX(Table17[Non_Display_Suppressed], MATCH(1,(Table17[Question]=$A$4)*(Table17[Q9_AreaOfWork]=$B$2)*(Table17[Q8_TypeDentalcareProvided_Grouped]=Table42267[[#Headers],[Private]])*(Table17[Question_Answers]=Table42267[[#This Row],[Private]]),0)),"'", "")</f>
        <v/>
      </c>
      <c r="D33" s="114" t="str" cm="1">
        <f t="array" ref="D33">SUBSTITUTE( INDEX(Table17[Mix_Display_Suppressed], MATCH(1,(Table17[Question]=$A$4)*(Table17[Q9_AreaOfWork]=$B$2)*(Table17[Q8_TypeDentalcareProvided_Grouped]=Table42267[[#Headers],[Private]])*(Table17[Question_Answers]=Table42267[[#This Row],[Private]]),0)),"'", "")</f>
        <v/>
      </c>
      <c r="E33" s="10" t="str" cm="1">
        <f t="array" ref="E33">SUBSTITUTE( INDEX(Table17[Other_Display_Suppressed], MATCH(1,(Table17[Question]=$A$4)*(Table17[Q9_AreaOfWork]=$B$2)*(Table17[Q8_TypeDentalcareProvided_Grouped]=Table42267[[#Headers],[Private]])*(Table17[Question_Answers]=Table42267[[#This Row],[Private]]),0)),"'", "")</f>
        <v/>
      </c>
    </row>
    <row r="34" spans="1:6" ht="17.5" x14ac:dyDescent="0.35">
      <c r="A34" s="110" t="s">
        <v>56</v>
      </c>
      <c r="B34" s="10" t="str" cm="1">
        <f t="array" ref="B34">SUBSTITUTE( INDEX(Table17[Clinical_Display_Suppressed], MATCH(1,(Table17[Question]=$A$4)*(Table17[Q9_AreaOfWork]=$B$2)*(Table17[Q8_TypeDentalcareProvided_Grouped]=Table42267[[#Headers],[Private]])*(Table17[Question_Answers]=Table42267[[#This Row],[Private]]),0)),"'", "")</f>
        <v>...</v>
      </c>
      <c r="C34" s="10" t="str" cm="1">
        <f t="array" ref="C34">SUBSTITUTE( INDEX(Table17[Non_Display_Suppressed], MATCH(1,(Table17[Question]=$A$4)*(Table17[Q9_AreaOfWork]=$B$2)*(Table17[Q8_TypeDentalcareProvided_Grouped]=Table42267[[#Headers],[Private]])*(Table17[Question_Answers]=Table42267[[#This Row],[Private]]),0)),"'", "")</f>
        <v/>
      </c>
      <c r="D34" s="10" t="str" cm="1">
        <f t="array" ref="D34">SUBSTITUTE( INDEX(Table17[Mix_Display_Suppressed], MATCH(1,(Table17[Question]=$A$4)*(Table17[Q9_AreaOfWork]=$B$2)*(Table17[Q8_TypeDentalcareProvided_Grouped]=Table42267[[#Headers],[Private]])*(Table17[Question_Answers]=Table42267[[#This Row],[Private]]),0)),"'", "")</f>
        <v/>
      </c>
      <c r="E34" s="10" t="str" cm="1">
        <f t="array" ref="E34">SUBSTITUTE( INDEX(Table17[Other_Display_Suppressed], MATCH(1,(Table17[Question]=$A$4)*(Table17[Q9_AreaOfWork]=$B$2)*(Table17[Q8_TypeDentalcareProvided_Grouped]=Table42267[[#Headers],[Private]])*(Table17[Question_Answers]=Table42267[[#This Row],[Private]]),0)),"'", "")</f>
        <v/>
      </c>
    </row>
    <row r="35" spans="1:6" ht="17.5" x14ac:dyDescent="0.35">
      <c r="A35" s="110" t="s">
        <v>57</v>
      </c>
      <c r="B35" s="10" t="str" cm="1">
        <f t="array" ref="B35">SUBSTITUTE( INDEX(Table17[Clinical_Display_Suppressed], MATCH(1,(Table17[Question]=$A$4)*(Table17[Q9_AreaOfWork]=$B$2)*(Table17[Q8_TypeDentalcareProvided_Grouped]=Table42267[[#Headers],[Private]])*(Table17[Question_Answers]=Table42267[[#This Row],[Private]]),0)),"'", "")</f>
        <v>0.4%</v>
      </c>
      <c r="C35" s="10" t="str" cm="1">
        <f t="array" ref="C35">SUBSTITUTE( INDEX(Table17[Non_Display_Suppressed], MATCH(1,(Table17[Question]=$A$4)*(Table17[Q9_AreaOfWork]=$B$2)*(Table17[Q8_TypeDentalcareProvided_Grouped]=Table42267[[#Headers],[Private]])*(Table17[Question_Answers]=Table42267[[#This Row],[Private]]),0)),"'", "")</f>
        <v/>
      </c>
      <c r="D35" s="10" t="str" cm="1">
        <f t="array" ref="D35">SUBSTITUTE( INDEX(Table17[Mix_Display_Suppressed], MATCH(1,(Table17[Question]=$A$4)*(Table17[Q9_AreaOfWork]=$B$2)*(Table17[Q8_TypeDentalcareProvided_Grouped]=Table42267[[#Headers],[Private]])*(Table17[Question_Answers]=Table42267[[#This Row],[Private]]),0)),"'", "")</f>
        <v>...</v>
      </c>
      <c r="E35" s="10" t="str" cm="1">
        <f t="array" ref="E35">SUBSTITUTE( INDEX(Table17[Other_Display_Suppressed], MATCH(1,(Table17[Question]=$A$4)*(Table17[Q9_AreaOfWork]=$B$2)*(Table17[Q8_TypeDentalcareProvided_Grouped]=Table42267[[#Headers],[Private]])*(Table17[Question_Answers]=Table42267[[#This Row],[Private]]),0)),"'", "")</f>
        <v>...</v>
      </c>
    </row>
    <row r="36" spans="1:6" ht="17.5" x14ac:dyDescent="0.35">
      <c r="A36" s="110" t="s">
        <v>58</v>
      </c>
      <c r="B36" s="10" t="str" cm="1">
        <f t="array" ref="B36">SUBSTITUTE( INDEX(Table17[Clinical_Display_Suppressed], MATCH(1,(Table17[Question]=$A$4)*(Table17[Q9_AreaOfWork]=$B$2)*(Table17[Q8_TypeDentalcareProvided_Grouped]=Table42267[[#Headers],[Private]])*(Table17[Question_Answers]=Table42267[[#This Row],[Private]]),0)),"'", "")</f>
        <v>91.7%</v>
      </c>
      <c r="C36" s="10" t="str" cm="1">
        <f t="array" ref="C36">SUBSTITUTE( INDEX(Table17[Non_Display_Suppressed], MATCH(1,(Table17[Question]=$A$4)*(Table17[Q9_AreaOfWork]=$B$2)*(Table17[Q8_TypeDentalcareProvided_Grouped]=Table42267[[#Headers],[Private]])*(Table17[Question_Answers]=Table42267[[#This Row],[Private]]),0)),"'", "")</f>
        <v>85.8%</v>
      </c>
      <c r="D36" s="10" t="str" cm="1">
        <f t="array" ref="D36">SUBSTITUTE( INDEX(Table17[Mix_Display_Suppressed], MATCH(1,(Table17[Question]=$A$4)*(Table17[Q9_AreaOfWork]=$B$2)*(Table17[Q8_TypeDentalcareProvided_Grouped]=Table42267[[#Headers],[Private]])*(Table17[Question_Answers]=Table42267[[#This Row],[Private]]),0)),"'", "")</f>
        <v>88.9%</v>
      </c>
      <c r="E36" s="10" t="str" cm="1">
        <f t="array" ref="E36">SUBSTITUTE( INDEX(Table17[Other_Display_Suppressed], MATCH(1,(Table17[Question]=$A$4)*(Table17[Q9_AreaOfWork]=$B$2)*(Table17[Q8_TypeDentalcareProvided_Grouped]=Table42267[[#Headers],[Private]])*(Table17[Question_Answers]=Table42267[[#This Row],[Private]]),0)),"'", "")</f>
        <v>86.5%</v>
      </c>
      <c r="F36" s="112"/>
    </row>
    <row r="37" spans="1:6" ht="17.5" x14ac:dyDescent="0.35">
      <c r="A37" s="110" t="s">
        <v>59</v>
      </c>
      <c r="B37" s="10" t="str" cm="1">
        <f t="array" ref="B37">SUBSTITUTE( INDEX(Table17[Clinical_Display_Suppressed], MATCH(1,(Table17[Question]=$A$4)*(Table17[Q9_AreaOfWork]=$B$2)*(Table17[Q8_TypeDentalcareProvided_Grouped]=Table42267[[#Headers],[Private]])*(Table17[Question_Answers]=Table42267[[#This Row],[Private]]),0)),"'", "")</f>
        <v>...</v>
      </c>
      <c r="C37" s="10" t="str" cm="1">
        <f t="array" ref="C37">SUBSTITUTE( INDEX(Table17[Non_Display_Suppressed], MATCH(1,(Table17[Question]=$A$4)*(Table17[Q9_AreaOfWork]=$B$2)*(Table17[Q8_TypeDentalcareProvided_Grouped]=Table42267[[#Headers],[Private]])*(Table17[Question_Answers]=Table42267[[#This Row],[Private]]),0)),"'", "")</f>
        <v>...</v>
      </c>
      <c r="D37" s="10" t="str" cm="1">
        <f t="array" ref="D37">SUBSTITUTE( INDEX(Table17[Mix_Display_Suppressed], MATCH(1,(Table17[Question]=$A$4)*(Table17[Q9_AreaOfWork]=$B$2)*(Table17[Q8_TypeDentalcareProvided_Grouped]=Table42267[[#Headers],[Private]])*(Table17[Question_Answers]=Table42267[[#This Row],[Private]]),0)),"'", "")</f>
        <v>...</v>
      </c>
      <c r="E37" s="10" t="str" cm="1">
        <f t="array" ref="E37">SUBSTITUTE( INDEX(Table17[Other_Display_Suppressed], MATCH(1,(Table17[Question]=$A$4)*(Table17[Q9_AreaOfWork]=$B$2)*(Table17[Q8_TypeDentalcareProvided_Grouped]=Table42267[[#Headers],[Private]])*(Table17[Question_Answers]=Table42267[[#This Row],[Private]]),0)),"'", "")</f>
        <v/>
      </c>
    </row>
    <row r="38" spans="1:6" ht="17.5" x14ac:dyDescent="0.35">
      <c r="A38" s="110" t="s">
        <v>60</v>
      </c>
      <c r="B38" s="10" t="str" cm="1">
        <f t="array" ref="B38">SUBSTITUTE( INDEX(Table17[Clinical_Display_Suppressed], MATCH(1,(Table17[Question]=$A$4)*(Table17[Q9_AreaOfWork]=$B$2)*(Table17[Q8_TypeDentalcareProvided_Grouped]=Table42267[[#Headers],[Private]])*(Table17[Question_Answers]=Table42267[[#This Row],[Private]]),0)),"'", "")</f>
        <v>5.7%</v>
      </c>
      <c r="C38" s="10" t="str" cm="1">
        <f t="array" ref="C38">SUBSTITUTE( INDEX(Table17[Non_Display_Suppressed], MATCH(1,(Table17[Question]=$A$4)*(Table17[Q9_AreaOfWork]=$B$2)*(Table17[Q8_TypeDentalcareProvided_Grouped]=Table42267[[#Headers],[Private]])*(Table17[Question_Answers]=Table42267[[#This Row],[Private]]),0)),"'", "")</f>
        <v>8.4%</v>
      </c>
      <c r="D38" s="10" t="str" cm="1">
        <f t="array" ref="D38">SUBSTITUTE( INDEX(Table17[Mix_Display_Suppressed], MATCH(1,(Table17[Question]=$A$4)*(Table17[Q9_AreaOfWork]=$B$2)*(Table17[Q8_TypeDentalcareProvided_Grouped]=Table42267[[#Headers],[Private]])*(Table17[Question_Answers]=Table42267[[#This Row],[Private]]),0)),"'", "")</f>
        <v>9.1%</v>
      </c>
      <c r="E38" s="10" t="str" cm="1">
        <f t="array" ref="E38">SUBSTITUTE( INDEX(Table17[Other_Display_Suppressed], MATCH(1,(Table17[Question]=$A$4)*(Table17[Q9_AreaOfWork]=$B$2)*(Table17[Q8_TypeDentalcareProvided_Grouped]=Table42267[[#Headers],[Private]])*(Table17[Question_Answers]=Table42267[[#This Row],[Private]]),0)),"'", "")</f>
        <v>9.5%</v>
      </c>
    </row>
    <row r="39" spans="1:6" ht="17.5" x14ac:dyDescent="0.35">
      <c r="A39" s="110" t="s">
        <v>26</v>
      </c>
      <c r="B39" s="10" t="str" cm="1">
        <f t="array" ref="B39">SUBSTITUTE( INDEX(Table17[Clinical_Display_Suppressed], MATCH(1,(Table17[Question]=$A$4)*(Table17[Q9_AreaOfWork]=$B$2)*(Table17[Q8_TypeDentalcareProvided_Grouped]=Table42267[[#Headers],[Private]])*(Table17[Question_Answers]=Table42267[[#This Row],[Private]]),0)),"'", "")</f>
        <v>0.2%</v>
      </c>
      <c r="C39" s="10" t="str" cm="1">
        <f t="array" ref="C39">SUBSTITUTE( INDEX(Table17[Non_Display_Suppressed], MATCH(1,(Table17[Question]=$A$4)*(Table17[Q9_AreaOfWork]=$B$2)*(Table17[Q8_TypeDentalcareProvided_Grouped]=Table42267[[#Headers],[Private]])*(Table17[Question_Answers]=Table42267[[#This Row],[Private]]),0)),"'", "")</f>
        <v>3.1%</v>
      </c>
      <c r="D39" s="10" t="str" cm="1">
        <f t="array" ref="D39">SUBSTITUTE( INDEX(Table17[Mix_Display_Suppressed], MATCH(1,(Table17[Question]=$A$4)*(Table17[Q9_AreaOfWork]=$B$2)*(Table17[Q8_TypeDentalcareProvided_Grouped]=Table42267[[#Headers],[Private]])*(Table17[Question_Answers]=Table42267[[#This Row],[Private]]),0)),"'", "")</f>
        <v>...</v>
      </c>
      <c r="E39" s="10" t="str" cm="1">
        <f t="array" ref="E39">SUBSTITUTE( INDEX(Table17[Other_Display_Suppressed], MATCH(1,(Table17[Question]=$A$4)*(Table17[Q9_AreaOfWork]=$B$2)*(Table17[Q8_TypeDentalcareProvided_Grouped]=Table42267[[#Headers],[Private]])*(Table17[Question_Answers]=Table42267[[#This Row],[Private]]),0)),"'", "")</f>
        <v>...</v>
      </c>
    </row>
    <row r="40" spans="1:6" ht="17.5" x14ac:dyDescent="0.35">
      <c r="A40" s="109" t="s">
        <v>27</v>
      </c>
      <c r="B40" s="96" t="str" cm="1">
        <f t="array" ref="B40">SUBSTITUTE( INDEX(Table17[Clinical_Display_Suppressed], MATCH(1,(Table17[Question]=$A$4)*(Table17[Q9_AreaOfWork]=$B$2)*(Table17[Q8_TypeDentalcareProvided_Grouped]=Table42267[[#Headers],[Private]])*(Table17[Question_Answers]=Table42267[[#This Row],[Private]]),0)),"'", "")</f>
        <v>9575</v>
      </c>
      <c r="C40" s="96" t="str" cm="1">
        <f t="array" ref="C40">SUBSTITUTE( INDEX(Table17[Non_Display_Suppressed], MATCH(1,(Table17[Question]=$A$4)*(Table17[Q9_AreaOfWork]=$B$2)*(Table17[Q8_TypeDentalcareProvided_Grouped]=Table42267[[#Headers],[Private]])*(Table17[Question_Answers]=Table42267[[#This Row],[Private]]),0)),"'", "")</f>
        <v>261</v>
      </c>
      <c r="D40" s="96" t="str" cm="1">
        <f t="array" ref="D40">SUBSTITUTE( INDEX(Table17[Mix_Display_Suppressed], MATCH(1,(Table17[Question]=$A$4)*(Table17[Q9_AreaOfWork]=$B$2)*(Table17[Q8_TypeDentalcareProvided_Grouped]=Table42267[[#Headers],[Private]])*(Table17[Question_Answers]=Table42267[[#This Row],[Private]]),0)),"'", "")</f>
        <v>1108</v>
      </c>
      <c r="E40" s="96" t="str" cm="1">
        <f t="array" ref="E40">SUBSTITUTE( INDEX(Table17[Other_Display_Suppressed], MATCH(1,(Table17[Question]=$A$4)*(Table17[Q9_AreaOfWork]=$B$2)*(Table17[Q8_TypeDentalcareProvided_Grouped]=Table42267[[#Headers],[Private]])*(Table17[Question_Answers]=Table42267[[#This Row],[Private]]),0)),"'", "")</f>
        <v>74</v>
      </c>
      <c r="F40" s="112"/>
    </row>
    <row r="41" spans="1:6" s="36" customFormat="1" ht="36" customHeight="1" x14ac:dyDescent="0.35">
      <c r="A41" s="36" t="s">
        <v>28</v>
      </c>
      <c r="B41" s="17"/>
      <c r="C41" s="17"/>
      <c r="D41" s="17"/>
      <c r="E41" s="17"/>
    </row>
    <row r="42" spans="1:6" s="13" customFormat="1" ht="15.5" x14ac:dyDescent="0.35">
      <c r="A42" s="94" t="s">
        <v>35</v>
      </c>
      <c r="B42" s="113" t="s">
        <v>30</v>
      </c>
      <c r="C42" s="113" t="s">
        <v>50</v>
      </c>
      <c r="D42" s="113" t="s">
        <v>32</v>
      </c>
      <c r="E42" s="113" t="s">
        <v>33</v>
      </c>
    </row>
    <row r="43" spans="1:6" ht="17.5" x14ac:dyDescent="0.35">
      <c r="A43" s="110" t="s">
        <v>53</v>
      </c>
      <c r="B43" s="10" t="str" cm="1">
        <f t="array" ref="B43">SUBSTITUTE( INDEX(Table17[Clinical_Display_Suppressed], MATCH(1,(Table17[Question]=$A$4)*(Table17[Q9_AreaOfWork]=$B$2)*(Table17[Q8_TypeDentalcareProvided_Grouped]=Table43268[[#Headers],[Mix of NHS and Private]])*(Table17[Question_Answers]=Table43268[[#This Row],[Mix of NHS and Private]]),0)),"'", "")</f>
        <v>1.3%</v>
      </c>
      <c r="C43" s="10" t="str" cm="1">
        <f t="array" ref="C43">SUBSTITUTE( INDEX(Table17[Non_Display_Suppressed], MATCH(1,(Table17[Question]=$A$4)*(Table17[Q9_AreaOfWork]=$B$2)*(Table17[Q8_TypeDentalcareProvided_Grouped]=Table43268[[#Headers],[Mix of NHS and Private]])*(Table17[Question_Answers]=Table43268[[#This Row],[Mix of NHS and Private]]),0)),"'", "")</f>
        <v/>
      </c>
      <c r="D43" s="10" t="str" cm="1">
        <f t="array" ref="D43">SUBSTITUTE( INDEX(Table17[Mix_Display_Suppressed], MATCH(1,(Table17[Question]=$A$4)*(Table17[Q9_AreaOfWork]=$B$2)*(Table17[Q8_TypeDentalcareProvided_Grouped]=Table43268[[#Headers],[Mix of NHS and Private]])*(Table17[Question_Answers]=Table43268[[#This Row],[Mix of NHS and Private]]),0)),"'", "")</f>
        <v>0.9%</v>
      </c>
      <c r="E43" s="10" t="str" cm="1">
        <f t="array" ref="E43">SUBSTITUTE( INDEX(Table17[Other_Display_Suppressed], MATCH(1,(Table17[Question]=$A$4)*(Table17[Q9_AreaOfWork]=$B$2)*(Table17[Q8_TypeDentalcareProvided_Grouped]=Table43268[[#Headers],[Mix of NHS and Private]])*(Table17[Question_Answers]=Table43268[[#This Row],[Mix of NHS and Private]]),0)),"'", "")</f>
        <v>...</v>
      </c>
    </row>
    <row r="44" spans="1:6" ht="17.5" x14ac:dyDescent="0.35">
      <c r="A44" s="110" t="s">
        <v>54</v>
      </c>
      <c r="B44" s="10" t="str" cm="1">
        <f t="array" ref="B44">SUBSTITUTE( INDEX(Table17[Clinical_Display_Suppressed], MATCH(1,(Table17[Question]=$A$4)*(Table17[Q9_AreaOfWork]=$B$2)*(Table17[Q8_TypeDentalcareProvided_Grouped]=Table43268[[#Headers],[Mix of NHS and Private]])*(Table17[Question_Answers]=Table43268[[#This Row],[Mix of NHS and Private]]),0)),"'", "")</f>
        <v>0.3%</v>
      </c>
      <c r="C44" s="10" t="str" cm="1">
        <f t="array" ref="C44">SUBSTITUTE( INDEX(Table17[Non_Display_Suppressed], MATCH(1,(Table17[Question]=$A$4)*(Table17[Q9_AreaOfWork]=$B$2)*(Table17[Q8_TypeDentalcareProvided_Grouped]=Table43268[[#Headers],[Mix of NHS and Private]])*(Table17[Question_Answers]=Table43268[[#This Row],[Mix of NHS and Private]]),0)),"'", "")</f>
        <v>...</v>
      </c>
      <c r="D44" s="10" t="str" cm="1">
        <f t="array" ref="D44">SUBSTITUTE( INDEX(Table17[Mix_Display_Suppressed], MATCH(1,(Table17[Question]=$A$4)*(Table17[Q9_AreaOfWork]=$B$2)*(Table17[Q8_TypeDentalcareProvided_Grouped]=Table43268[[#Headers],[Mix of NHS and Private]])*(Table17[Question_Answers]=Table43268[[#This Row],[Mix of NHS and Private]]),0)),"'", "")</f>
        <v>...</v>
      </c>
      <c r="E44" s="10" t="str" cm="1">
        <f t="array" ref="E44">SUBSTITUTE( INDEX(Table17[Other_Display_Suppressed], MATCH(1,(Table17[Question]=$A$4)*(Table17[Q9_AreaOfWork]=$B$2)*(Table17[Q8_TypeDentalcareProvided_Grouped]=Table43268[[#Headers],[Mix of NHS and Private]])*(Table17[Question_Answers]=Table43268[[#This Row],[Mix of NHS and Private]]),0)),"'", "")</f>
        <v/>
      </c>
    </row>
    <row r="45" spans="1:6" ht="17.5" x14ac:dyDescent="0.35">
      <c r="A45" s="110" t="s">
        <v>55</v>
      </c>
      <c r="B45" s="10" t="str" cm="1">
        <f t="array" ref="B45">SUBSTITUTE( INDEX(Table17[Clinical_Display_Suppressed], MATCH(1,(Table17[Question]=$A$4)*(Table17[Q9_AreaOfWork]=$B$2)*(Table17[Q8_TypeDentalcareProvided_Grouped]=Table43268[[#Headers],[Mix of NHS and Private]])*(Table17[Question_Answers]=Table43268[[#This Row],[Mix of NHS and Private]]),0)),"'", "")</f>
        <v>0.1%</v>
      </c>
      <c r="C45" s="111" t="str" cm="1">
        <f t="array" ref="C45">SUBSTITUTE( INDEX(Table17[Non_Display_Suppressed], MATCH(1,(Table17[Question]=$A$4)*(Table17[Q9_AreaOfWork]=$B$2)*(Table17[Q8_TypeDentalcareProvided_Grouped]=Table43268[[#Headers],[Mix of NHS and Private]])*(Table17[Question_Answers]=Table43268[[#This Row],[Mix of NHS and Private]]),0)),"'", "")</f>
        <v/>
      </c>
      <c r="D45" s="10" t="str" cm="1">
        <f t="array" ref="D45">SUBSTITUTE( INDEX(Table17[Mix_Display_Suppressed], MATCH(1,(Table17[Question]=$A$4)*(Table17[Q9_AreaOfWork]=$B$2)*(Table17[Q8_TypeDentalcareProvided_Grouped]=Table43268[[#Headers],[Mix of NHS and Private]])*(Table17[Question_Answers]=Table43268[[#This Row],[Mix of NHS and Private]]),0)),"'", "")</f>
        <v>...</v>
      </c>
      <c r="E45" s="10" t="str" cm="1">
        <f t="array" ref="E45">SUBSTITUTE( INDEX(Table17[Other_Display_Suppressed], MATCH(1,(Table17[Question]=$A$4)*(Table17[Q9_AreaOfWork]=$B$2)*(Table17[Q8_TypeDentalcareProvided_Grouped]=Table43268[[#Headers],[Mix of NHS and Private]])*(Table17[Question_Answers]=Table43268[[#This Row],[Mix of NHS and Private]]),0)),"'", "")</f>
        <v/>
      </c>
    </row>
    <row r="46" spans="1:6" ht="17.5" x14ac:dyDescent="0.35">
      <c r="A46" s="110" t="s">
        <v>56</v>
      </c>
      <c r="B46" s="10" t="str" cm="1">
        <f t="array" ref="B46">SUBSTITUTE( INDEX(Table17[Clinical_Display_Suppressed], MATCH(1,(Table17[Question]=$A$4)*(Table17[Q9_AreaOfWork]=$B$2)*(Table17[Q8_TypeDentalcareProvided_Grouped]=Table43268[[#Headers],[Mix of NHS and Private]])*(Table17[Question_Answers]=Table43268[[#This Row],[Mix of NHS and Private]]),0)),"'", "")</f>
        <v>...</v>
      </c>
      <c r="C46" s="10" t="str" cm="1">
        <f t="array" ref="C46">SUBSTITUTE( INDEX(Table17[Non_Display_Suppressed], MATCH(1,(Table17[Question]=$A$4)*(Table17[Q9_AreaOfWork]=$B$2)*(Table17[Q8_TypeDentalcareProvided_Grouped]=Table43268[[#Headers],[Mix of NHS and Private]])*(Table17[Question_Answers]=Table43268[[#This Row],[Mix of NHS and Private]]),0)),"'", "")</f>
        <v/>
      </c>
      <c r="D46" s="10" t="str" cm="1">
        <f t="array" ref="D46">SUBSTITUTE( INDEX(Table17[Mix_Display_Suppressed], MATCH(1,(Table17[Question]=$A$4)*(Table17[Q9_AreaOfWork]=$B$2)*(Table17[Q8_TypeDentalcareProvided_Grouped]=Table43268[[#Headers],[Mix of NHS and Private]])*(Table17[Question_Answers]=Table43268[[#This Row],[Mix of NHS and Private]]),0)),"'", "")</f>
        <v>...</v>
      </c>
      <c r="E46" s="10" t="str" cm="1">
        <f t="array" ref="E46">SUBSTITUTE( INDEX(Table17[Other_Display_Suppressed], MATCH(1,(Table17[Question]=$A$4)*(Table17[Q9_AreaOfWork]=$B$2)*(Table17[Q8_TypeDentalcareProvided_Grouped]=Table43268[[#Headers],[Mix of NHS and Private]])*(Table17[Question_Answers]=Table43268[[#This Row],[Mix of NHS and Private]]),0)),"'", "")</f>
        <v/>
      </c>
    </row>
    <row r="47" spans="1:6" ht="17.5" x14ac:dyDescent="0.35">
      <c r="A47" s="110" t="s">
        <v>57</v>
      </c>
      <c r="B47" s="10" t="str" cm="1">
        <f t="array" ref="B47">SUBSTITUTE( INDEX(Table17[Clinical_Display_Suppressed], MATCH(1,(Table17[Question]=$A$4)*(Table17[Q9_AreaOfWork]=$B$2)*(Table17[Q8_TypeDentalcareProvided_Grouped]=Table43268[[#Headers],[Mix of NHS and Private]])*(Table17[Question_Answers]=Table43268[[#This Row],[Mix of NHS and Private]]),0)),"'", "")</f>
        <v>0.9%</v>
      </c>
      <c r="C47" s="10" t="str" cm="1">
        <f t="array" ref="C47">SUBSTITUTE( INDEX(Table17[Non_Display_Suppressed], MATCH(1,(Table17[Question]=$A$4)*(Table17[Q9_AreaOfWork]=$B$2)*(Table17[Q8_TypeDentalcareProvided_Grouped]=Table43268[[#Headers],[Mix of NHS and Private]])*(Table17[Question_Answers]=Table43268[[#This Row],[Mix of NHS and Private]]),0)),"'", "")</f>
        <v/>
      </c>
      <c r="D47" s="10" t="str" cm="1">
        <f t="array" ref="D47">SUBSTITUTE( INDEX(Table17[Mix_Display_Suppressed], MATCH(1,(Table17[Question]=$A$4)*(Table17[Q9_AreaOfWork]=$B$2)*(Table17[Q8_TypeDentalcareProvided_Grouped]=Table43268[[#Headers],[Mix of NHS and Private]])*(Table17[Question_Answers]=Table43268[[#This Row],[Mix of NHS and Private]]),0)),"'", "")</f>
        <v>...</v>
      </c>
      <c r="E47" s="10" t="str" cm="1">
        <f t="array" ref="E47">SUBSTITUTE( INDEX(Table17[Other_Display_Suppressed], MATCH(1,(Table17[Question]=$A$4)*(Table17[Q9_AreaOfWork]=$B$2)*(Table17[Q8_TypeDentalcareProvided_Grouped]=Table43268[[#Headers],[Mix of NHS and Private]])*(Table17[Question_Answers]=Table43268[[#This Row],[Mix of NHS and Private]]),0)),"'", "")</f>
        <v>...</v>
      </c>
    </row>
    <row r="48" spans="1:6" ht="17.5" x14ac:dyDescent="0.35">
      <c r="A48" s="110" t="s">
        <v>58</v>
      </c>
      <c r="B48" s="10" t="str" cm="1">
        <f t="array" ref="B48">SUBSTITUTE( INDEX(Table17[Clinical_Display_Suppressed], MATCH(1,(Table17[Question]=$A$4)*(Table17[Q9_AreaOfWork]=$B$2)*(Table17[Q8_TypeDentalcareProvided_Grouped]=Table43268[[#Headers],[Mix of NHS and Private]])*(Table17[Question_Answers]=Table43268[[#This Row],[Mix of NHS and Private]]),0)),"'", "")</f>
        <v>91.2%</v>
      </c>
      <c r="C48" s="10" t="str" cm="1">
        <f t="array" ref="C48">SUBSTITUTE( INDEX(Table17[Non_Display_Suppressed], MATCH(1,(Table17[Question]=$A$4)*(Table17[Q9_AreaOfWork]=$B$2)*(Table17[Q8_TypeDentalcareProvided_Grouped]=Table43268[[#Headers],[Mix of NHS and Private]])*(Table17[Question_Answers]=Table43268[[#This Row],[Mix of NHS and Private]]),0)),"'", "")</f>
        <v>87.6%</v>
      </c>
      <c r="D48" s="10" t="str" cm="1">
        <f t="array" ref="D48">SUBSTITUTE( INDEX(Table17[Mix_Display_Suppressed], MATCH(1,(Table17[Question]=$A$4)*(Table17[Q9_AreaOfWork]=$B$2)*(Table17[Q8_TypeDentalcareProvided_Grouped]=Table43268[[#Headers],[Mix of NHS and Private]])*(Table17[Question_Answers]=Table43268[[#This Row],[Mix of NHS and Private]]),0)),"'", "")</f>
        <v>85.8%</v>
      </c>
      <c r="E48" s="10" t="str" cm="1">
        <f t="array" ref="E48">SUBSTITUTE( INDEX(Table17[Other_Display_Suppressed], MATCH(1,(Table17[Question]=$A$4)*(Table17[Q9_AreaOfWork]=$B$2)*(Table17[Q8_TypeDentalcareProvided_Grouped]=Table43268[[#Headers],[Mix of NHS and Private]])*(Table17[Question_Answers]=Table43268[[#This Row],[Mix of NHS and Private]]),0)),"'", "")</f>
        <v>89.2%</v>
      </c>
      <c r="F48" s="112"/>
    </row>
    <row r="49" spans="1:6" ht="17.5" x14ac:dyDescent="0.35">
      <c r="A49" s="110" t="s">
        <v>59</v>
      </c>
      <c r="B49" s="10" t="str" cm="1">
        <f t="array" ref="B49">SUBSTITUTE( INDEX(Table17[Clinical_Display_Suppressed], MATCH(1,(Table17[Question]=$A$4)*(Table17[Q9_AreaOfWork]=$B$2)*(Table17[Q8_TypeDentalcareProvided_Grouped]=Table43268[[#Headers],[Mix of NHS and Private]])*(Table17[Question_Answers]=Table43268[[#This Row],[Mix of NHS and Private]]),0)),"'", "")</f>
        <v>0.1%</v>
      </c>
      <c r="C49" s="10" t="str" cm="1">
        <f t="array" ref="C49">SUBSTITUTE( INDEX(Table17[Non_Display_Suppressed], MATCH(1,(Table17[Question]=$A$4)*(Table17[Q9_AreaOfWork]=$B$2)*(Table17[Q8_TypeDentalcareProvided_Grouped]=Table43268[[#Headers],[Mix of NHS and Private]])*(Table17[Question_Answers]=Table43268[[#This Row],[Mix of NHS and Private]]),0)),"'", "")</f>
        <v>...</v>
      </c>
      <c r="D49" s="10" t="str" cm="1">
        <f t="array" ref="D49">SUBSTITUTE( INDEX(Table17[Mix_Display_Suppressed], MATCH(1,(Table17[Question]=$A$4)*(Table17[Q9_AreaOfWork]=$B$2)*(Table17[Q8_TypeDentalcareProvided_Grouped]=Table43268[[#Headers],[Mix of NHS and Private]])*(Table17[Question_Answers]=Table43268[[#This Row],[Mix of NHS and Private]]),0)),"'", "")</f>
        <v/>
      </c>
      <c r="E49" s="10" t="str" cm="1">
        <f t="array" ref="E49">SUBSTITUTE( INDEX(Table17[Other_Display_Suppressed], MATCH(1,(Table17[Question]=$A$4)*(Table17[Q9_AreaOfWork]=$B$2)*(Table17[Q8_TypeDentalcareProvided_Grouped]=Table43268[[#Headers],[Mix of NHS and Private]])*(Table17[Question_Answers]=Table43268[[#This Row],[Mix of NHS and Private]]),0)),"'", "")</f>
        <v/>
      </c>
    </row>
    <row r="50" spans="1:6" ht="17.5" x14ac:dyDescent="0.35">
      <c r="A50" s="110" t="s">
        <v>60</v>
      </c>
      <c r="B50" s="10" t="str" cm="1">
        <f t="array" ref="B50">SUBSTITUTE( INDEX(Table17[Clinical_Display_Suppressed], MATCH(1,(Table17[Question]=$A$4)*(Table17[Q9_AreaOfWork]=$B$2)*(Table17[Q8_TypeDentalcareProvided_Grouped]=Table43268[[#Headers],[Mix of NHS and Private]])*(Table17[Question_Answers]=Table43268[[#This Row],[Mix of NHS and Private]]),0)),"'", "")</f>
        <v>6%</v>
      </c>
      <c r="C50" s="10" t="str" cm="1">
        <f t="array" ref="C50">SUBSTITUTE( INDEX(Table17[Non_Display_Suppressed], MATCH(1,(Table17[Question]=$A$4)*(Table17[Q9_AreaOfWork]=$B$2)*(Table17[Q8_TypeDentalcareProvided_Grouped]=Table43268[[#Headers],[Mix of NHS and Private]])*(Table17[Question_Answers]=Table43268[[#This Row],[Mix of NHS and Private]]),0)),"'", "")</f>
        <v>7%</v>
      </c>
      <c r="D50" s="10" t="str" cm="1">
        <f t="array" ref="D50">SUBSTITUTE( INDEX(Table17[Mix_Display_Suppressed], MATCH(1,(Table17[Question]=$A$4)*(Table17[Q9_AreaOfWork]=$B$2)*(Table17[Q8_TypeDentalcareProvided_Grouped]=Table43268[[#Headers],[Mix of NHS and Private]])*(Table17[Question_Answers]=Table43268[[#This Row],[Mix of NHS and Private]]),0)),"'", "")</f>
        <v>12%</v>
      </c>
      <c r="E50" s="10" t="str" cm="1">
        <f t="array" ref="E50">SUBSTITUTE( INDEX(Table17[Other_Display_Suppressed], MATCH(1,(Table17[Question]=$A$4)*(Table17[Q9_AreaOfWork]=$B$2)*(Table17[Q8_TypeDentalcareProvided_Grouped]=Table43268[[#Headers],[Mix of NHS and Private]])*(Table17[Question_Answers]=Table43268[[#This Row],[Mix of NHS and Private]]),0)),"'", "")</f>
        <v>...</v>
      </c>
    </row>
    <row r="51" spans="1:6" ht="17.5" x14ac:dyDescent="0.35">
      <c r="A51" s="110" t="s">
        <v>26</v>
      </c>
      <c r="B51" s="10" t="str" cm="1">
        <f t="array" ref="B51">SUBSTITUTE( INDEX(Table17[Clinical_Display_Suppressed], MATCH(1,(Table17[Question]=$A$4)*(Table17[Q9_AreaOfWork]=$B$2)*(Table17[Q8_TypeDentalcareProvided_Grouped]=Table43268[[#Headers],[Mix of NHS and Private]])*(Table17[Question_Answers]=Table43268[[#This Row],[Mix of NHS and Private]]),0)),"'", "")</f>
        <v>...</v>
      </c>
      <c r="C51" s="10" t="str" cm="1">
        <f t="array" ref="C51">SUBSTITUTE( INDEX(Table17[Non_Display_Suppressed], MATCH(1,(Table17[Question]=$A$4)*(Table17[Q9_AreaOfWork]=$B$2)*(Table17[Q8_TypeDentalcareProvided_Grouped]=Table43268[[#Headers],[Mix of NHS and Private]])*(Table17[Question_Answers]=Table43268[[#This Row],[Mix of NHS and Private]]),0)),"'", "")</f>
        <v>...</v>
      </c>
      <c r="D51" s="10" t="str" cm="1">
        <f t="array" ref="D51">SUBSTITUTE( INDEX(Table17[Mix_Display_Suppressed], MATCH(1,(Table17[Question]=$A$4)*(Table17[Q9_AreaOfWork]=$B$2)*(Table17[Q8_TypeDentalcareProvided_Grouped]=Table43268[[#Headers],[Mix of NHS and Private]])*(Table17[Question_Answers]=Table43268[[#This Row],[Mix of NHS and Private]]),0)),"'", "")</f>
        <v>...</v>
      </c>
      <c r="E51" s="10" t="str" cm="1">
        <f t="array" ref="E51">SUBSTITUTE( INDEX(Table17[Other_Display_Suppressed], MATCH(1,(Table17[Question]=$A$4)*(Table17[Q9_AreaOfWork]=$B$2)*(Table17[Q8_TypeDentalcareProvided_Grouped]=Table43268[[#Headers],[Mix of NHS and Private]])*(Table17[Question_Answers]=Table43268[[#This Row],[Mix of NHS and Private]]),0)),"'", "")</f>
        <v>...</v>
      </c>
    </row>
    <row r="52" spans="1:6" s="13" customFormat="1" ht="17.5" x14ac:dyDescent="0.35">
      <c r="A52" s="109" t="s">
        <v>27</v>
      </c>
      <c r="B52" s="11" t="str" cm="1">
        <f t="array" ref="B52">SUBSTITUTE( INDEX(Table17[Clinical_Display_Suppressed], MATCH(1,(Table17[Question]=$A$4)*(Table17[Q9_AreaOfWork]=$B$2)*(Table17[Q8_TypeDentalcareProvided_Grouped]=Table43268[[#Headers],[Mix of NHS and Private]])*(Table17[Question_Answers]=Table43268[[#This Row],[Mix of NHS and Private]]),0)),"'", "")</f>
        <v>6256</v>
      </c>
      <c r="C52" s="96" t="str" cm="1">
        <f t="array" ref="C52">SUBSTITUTE( INDEX(Table17[Non_Display_Suppressed], MATCH(1,(Table17[Question]=$A$4)*(Table17[Q9_AreaOfWork]=$B$2)*(Table17[Q8_TypeDentalcareProvided_Grouped]=Table43268[[#Headers],[Mix of NHS and Private]])*(Table17[Question_Answers]=Table43268[[#This Row],[Mix of NHS and Private]]),0)),"'", "")</f>
        <v>129</v>
      </c>
      <c r="D52" s="96" t="str" cm="1">
        <f t="array" ref="D52">SUBSTITUTE( INDEX(Table17[Mix_Display_Suppressed], MATCH(1,(Table17[Question]=$A$4)*(Table17[Q9_AreaOfWork]=$B$2)*(Table17[Q8_TypeDentalcareProvided_Grouped]=Table43268[[#Headers],[Mix of NHS and Private]])*(Table17[Question_Answers]=Table43268[[#This Row],[Mix of NHS and Private]]),0)),"'", "")</f>
        <v>782</v>
      </c>
      <c r="E52" s="96" t="str" cm="1">
        <f t="array" ref="E52">SUBSTITUTE( INDEX(Table17[Other_Display_Suppressed], MATCH(1,(Table17[Question]=$A$4)*(Table17[Q9_AreaOfWork]=$B$2)*(Table17[Q8_TypeDentalcareProvided_Grouped]=Table43268[[#Headers],[Mix of NHS and Private]])*(Table17[Question_Answers]=Table43268[[#This Row],[Mix of NHS and Private]]),0)),"'", "")</f>
        <v>74</v>
      </c>
      <c r="F52" s="115"/>
    </row>
    <row r="53" spans="1:6" s="36" customFormat="1" ht="36" customHeight="1" x14ac:dyDescent="0.35">
      <c r="A53" s="36" t="s">
        <v>28</v>
      </c>
      <c r="B53" s="17"/>
      <c r="C53" s="17"/>
      <c r="D53" s="17"/>
      <c r="E53" s="17"/>
    </row>
    <row r="54" spans="1:6" s="13" customFormat="1" ht="15.5" x14ac:dyDescent="0.35">
      <c r="A54" s="98" t="s">
        <v>33</v>
      </c>
      <c r="B54" s="97" t="s">
        <v>30</v>
      </c>
      <c r="C54" s="97" t="s">
        <v>50</v>
      </c>
      <c r="D54" s="97" t="s">
        <v>32</v>
      </c>
      <c r="E54" s="97" t="s">
        <v>36</v>
      </c>
    </row>
    <row r="55" spans="1:6" ht="17.5" x14ac:dyDescent="0.35">
      <c r="A55" s="110" t="s">
        <v>53</v>
      </c>
      <c r="B55" s="10" t="str" cm="1">
        <f t="array" ref="B55">SUBSTITUTE( INDEX(Table17[Clinical_Display_Suppressed], MATCH(1,(Table17[Question]=$A$4)*(Table17[Q9_AreaOfWork]=$B$2)*(Table17[Q8_TypeDentalcareProvided_Grouped]=Table44269[[#Headers],[Other]])*(Table17[Question_Answers]=Table44269[[#This Row],[Other]]),0)),"'", "")</f>
        <v>...</v>
      </c>
      <c r="C55" s="10" t="str" cm="1">
        <f t="array" ref="C55">SUBSTITUTE( INDEX(Table17[Non_Display_Suppressed], MATCH(1,(Table17[Question]=$A$4)*(Table17[Q9_AreaOfWork]=$B$2)*(Table17[Q8_TypeDentalcareProvided_Grouped]=Table44269[[#Headers],[Other]])*(Table17[Question_Answers]=Table44269[[#This Row],[Other]]),0)),"'", "")</f>
        <v/>
      </c>
      <c r="D55" s="10" t="str" cm="1">
        <f t="array" ref="D55">SUBSTITUTE( INDEX(Table17[Mix_Display_Suppressed], MATCH(1,(Table17[Question]=$A$4)*(Table17[Q9_AreaOfWork]=$B$2)*(Table17[Q8_TypeDentalcareProvided_Grouped]=Table44269[[#Headers],[Other]])*(Table17[Question_Answers]=Table44269[[#This Row],[Other]]),0)),"'", "")</f>
        <v/>
      </c>
      <c r="E55" s="10" t="str" cm="1">
        <f t="array" ref="E55">SUBSTITUTE( INDEX(Table17[Other_Display_Suppressed], MATCH(1,(Table17[Question]=$A$4)*(Table17[Q9_AreaOfWork]=$B$2)*(Table17[Q8_TypeDentalcareProvided_Grouped]=Table44269[[#Headers],[Other]])*(Table17[Question_Answers]=Table44269[[#This Row],[Other]]),0)),"'", "")</f>
        <v/>
      </c>
    </row>
    <row r="56" spans="1:6" ht="17.5" x14ac:dyDescent="0.35">
      <c r="A56" s="110" t="s">
        <v>54</v>
      </c>
      <c r="B56" s="10" t="str" cm="1">
        <f t="array" ref="B56">SUBSTITUTE( INDEX(Table17[Clinical_Display_Suppressed], MATCH(1,(Table17[Question]=$A$4)*(Table17[Q9_AreaOfWork]=$B$2)*(Table17[Q8_TypeDentalcareProvided_Grouped]=Table44269[[#Headers],[Other]])*(Table17[Question_Answers]=Table44269[[#This Row],[Other]]),0)),"'", "")</f>
        <v/>
      </c>
      <c r="C56" s="10" t="str" cm="1">
        <f t="array" ref="C56">SUBSTITUTE( INDEX(Table17[Non_Display_Suppressed], MATCH(1,(Table17[Question]=$A$4)*(Table17[Q9_AreaOfWork]=$B$2)*(Table17[Q8_TypeDentalcareProvided_Grouped]=Table44269[[#Headers],[Other]])*(Table17[Question_Answers]=Table44269[[#This Row],[Other]]),0)),"'", "")</f>
        <v/>
      </c>
      <c r="D56" s="10" t="str" cm="1">
        <f t="array" ref="D56">SUBSTITUTE( INDEX(Table17[Mix_Display_Suppressed], MATCH(1,(Table17[Question]=$A$4)*(Table17[Q9_AreaOfWork]=$B$2)*(Table17[Q8_TypeDentalcareProvided_Grouped]=Table44269[[#Headers],[Other]])*(Table17[Question_Answers]=Table44269[[#This Row],[Other]]),0)),"'", "")</f>
        <v/>
      </c>
      <c r="E56" s="10" t="str" cm="1">
        <f t="array" ref="E56">SUBSTITUTE( INDEX(Table17[Other_Display_Suppressed], MATCH(1,(Table17[Question]=$A$4)*(Table17[Q9_AreaOfWork]=$B$2)*(Table17[Q8_TypeDentalcareProvided_Grouped]=Table44269[[#Headers],[Other]])*(Table17[Question_Answers]=Table44269[[#This Row],[Other]]),0)),"'", "")</f>
        <v>...</v>
      </c>
    </row>
    <row r="57" spans="1:6" ht="17.5" x14ac:dyDescent="0.35">
      <c r="A57" s="110" t="s">
        <v>55</v>
      </c>
      <c r="B57" s="111" t="str" cm="1">
        <f t="array" ref="B57">SUBSTITUTE( INDEX(Table17[Clinical_Display_Suppressed], MATCH(1,(Table17[Question]=$A$4)*(Table17[Q9_AreaOfWork]=$B$2)*(Table17[Q8_TypeDentalcareProvided_Grouped]=Table44269[[#Headers],[Other]])*(Table17[Question_Answers]=Table44269[[#This Row],[Other]]),0)),"'", "")</f>
        <v>...</v>
      </c>
      <c r="C57" s="10" t="str" cm="1">
        <f t="array" ref="C57">SUBSTITUTE( INDEX(Table17[Non_Display_Suppressed], MATCH(1,(Table17[Question]=$A$4)*(Table17[Q9_AreaOfWork]=$B$2)*(Table17[Q8_TypeDentalcareProvided_Grouped]=Table44269[[#Headers],[Other]])*(Table17[Question_Answers]=Table44269[[#This Row],[Other]]),0)),"'", "")</f>
        <v>...</v>
      </c>
      <c r="D57" s="10" t="str" cm="1">
        <f t="array" ref="D57">SUBSTITUTE( INDEX(Table17[Mix_Display_Suppressed], MATCH(1,(Table17[Question]=$A$4)*(Table17[Q9_AreaOfWork]=$B$2)*(Table17[Q8_TypeDentalcareProvided_Grouped]=Table44269[[#Headers],[Other]])*(Table17[Question_Answers]=Table44269[[#This Row],[Other]]),0)),"'", "")</f>
        <v/>
      </c>
      <c r="E57" s="10" t="str" cm="1">
        <f t="array" ref="E57">SUBSTITUTE( INDEX(Table17[Other_Display_Suppressed], MATCH(1,(Table17[Question]=$A$4)*(Table17[Q9_AreaOfWork]=$B$2)*(Table17[Q8_TypeDentalcareProvided_Grouped]=Table44269[[#Headers],[Other]])*(Table17[Question_Answers]=Table44269[[#This Row],[Other]]),0)),"'", "")</f>
        <v/>
      </c>
    </row>
    <row r="58" spans="1:6" ht="17.5" x14ac:dyDescent="0.35">
      <c r="A58" s="110" t="s">
        <v>56</v>
      </c>
      <c r="B58" s="10" t="str" cm="1">
        <f t="array" ref="B58">SUBSTITUTE( INDEX(Table17[Clinical_Display_Suppressed], MATCH(1,(Table17[Question]=$A$4)*(Table17[Q9_AreaOfWork]=$B$2)*(Table17[Q8_TypeDentalcareProvided_Grouped]=Table44269[[#Headers],[Other]])*(Table17[Question_Answers]=Table44269[[#This Row],[Other]]),0)),"'", "")</f>
        <v/>
      </c>
      <c r="C58" s="10" t="str" cm="1">
        <f t="array" ref="C58">SUBSTITUTE( INDEX(Table17[Non_Display_Suppressed], MATCH(1,(Table17[Question]=$A$4)*(Table17[Q9_AreaOfWork]=$B$2)*(Table17[Q8_TypeDentalcareProvided_Grouped]=Table44269[[#Headers],[Other]])*(Table17[Question_Answers]=Table44269[[#This Row],[Other]]),0)),"'", "")</f>
        <v/>
      </c>
      <c r="D58" s="10" t="str" cm="1">
        <f t="array" ref="D58">SUBSTITUTE( INDEX(Table17[Mix_Display_Suppressed], MATCH(1,(Table17[Question]=$A$4)*(Table17[Q9_AreaOfWork]=$B$2)*(Table17[Q8_TypeDentalcareProvided_Grouped]=Table44269[[#Headers],[Other]])*(Table17[Question_Answers]=Table44269[[#This Row],[Other]]),0)),"'", "")</f>
        <v/>
      </c>
      <c r="E58" s="10" t="str" cm="1">
        <f t="array" ref="E58">SUBSTITUTE( INDEX(Table17[Other_Display_Suppressed], MATCH(1,(Table17[Question]=$A$4)*(Table17[Q9_AreaOfWork]=$B$2)*(Table17[Q8_TypeDentalcareProvided_Grouped]=Table44269[[#Headers],[Other]])*(Table17[Question_Answers]=Table44269[[#This Row],[Other]]),0)),"'", "")</f>
        <v>...</v>
      </c>
    </row>
    <row r="59" spans="1:6" ht="17.5" x14ac:dyDescent="0.35">
      <c r="A59" s="110" t="s">
        <v>57</v>
      </c>
      <c r="B59" s="10" t="str" cm="1">
        <f t="array" ref="B59">SUBSTITUTE( INDEX(Table17[Clinical_Display_Suppressed], MATCH(1,(Table17[Question]=$A$4)*(Table17[Q9_AreaOfWork]=$B$2)*(Table17[Q8_TypeDentalcareProvided_Grouped]=Table44269[[#Headers],[Other]])*(Table17[Question_Answers]=Table44269[[#This Row],[Other]]),0)),"'", "")</f>
        <v/>
      </c>
      <c r="C59" s="10" t="str" cm="1">
        <f t="array" ref="C59">SUBSTITUTE( INDEX(Table17[Non_Display_Suppressed], MATCH(1,(Table17[Question]=$A$4)*(Table17[Q9_AreaOfWork]=$B$2)*(Table17[Q8_TypeDentalcareProvided_Grouped]=Table44269[[#Headers],[Other]])*(Table17[Question_Answers]=Table44269[[#This Row],[Other]]),0)),"'", "")</f>
        <v/>
      </c>
      <c r="D59" s="10" t="str" cm="1">
        <f t="array" ref="D59">SUBSTITUTE( INDEX(Table17[Mix_Display_Suppressed], MATCH(1,(Table17[Question]=$A$4)*(Table17[Q9_AreaOfWork]=$B$2)*(Table17[Q8_TypeDentalcareProvided_Grouped]=Table44269[[#Headers],[Other]])*(Table17[Question_Answers]=Table44269[[#This Row],[Other]]),0)),"'", "")</f>
        <v/>
      </c>
      <c r="E59" s="10" t="str" cm="1">
        <f t="array" ref="E59">SUBSTITUTE( INDEX(Table17[Other_Display_Suppressed], MATCH(1,(Table17[Question]=$A$4)*(Table17[Q9_AreaOfWork]=$B$2)*(Table17[Q8_TypeDentalcareProvided_Grouped]=Table44269[[#Headers],[Other]])*(Table17[Question_Answers]=Table44269[[#This Row],[Other]]),0)),"'", "")</f>
        <v>...</v>
      </c>
    </row>
    <row r="60" spans="1:6" ht="17.5" x14ac:dyDescent="0.35">
      <c r="A60" s="110" t="s">
        <v>58</v>
      </c>
      <c r="B60" s="10" t="str" cm="1">
        <f t="array" ref="B60">SUBSTITUTE( INDEX(Table17[Clinical_Display_Suppressed], MATCH(1,(Table17[Question]=$A$4)*(Table17[Q9_AreaOfWork]=$B$2)*(Table17[Q8_TypeDentalcareProvided_Grouped]=Table44269[[#Headers],[Other]])*(Table17[Question_Answers]=Table44269[[#This Row],[Other]]),0)),"'", "")</f>
        <v>86.9%</v>
      </c>
      <c r="C60" s="10" t="str" cm="1">
        <f t="array" ref="C60">SUBSTITUTE( INDEX(Table17[Non_Display_Suppressed], MATCH(1,(Table17[Question]=$A$4)*(Table17[Q9_AreaOfWork]=$B$2)*(Table17[Q8_TypeDentalcareProvided_Grouped]=Table44269[[#Headers],[Other]])*(Table17[Question_Answers]=Table44269[[#This Row],[Other]]),0)),"'", "")</f>
        <v>73.7%</v>
      </c>
      <c r="D60" s="10" t="str" cm="1">
        <f t="array" ref="D60">SUBSTITUTE( INDEX(Table17[Mix_Display_Suppressed], MATCH(1,(Table17[Question]=$A$4)*(Table17[Q9_AreaOfWork]=$B$2)*(Table17[Q8_TypeDentalcareProvided_Grouped]=Table44269[[#Headers],[Other]])*(Table17[Question_Answers]=Table44269[[#This Row],[Other]]),0)),"'", "")</f>
        <v>77.5%</v>
      </c>
      <c r="E60" s="10" t="str" cm="1">
        <f t="array" ref="E60">SUBSTITUTE( INDEX(Table17[Other_Display_Suppressed], MATCH(1,(Table17[Question]=$A$4)*(Table17[Q9_AreaOfWork]=$B$2)*(Table17[Q8_TypeDentalcareProvided_Grouped]=Table44269[[#Headers],[Other]])*(Table17[Question_Answers]=Table44269[[#This Row],[Other]]),0)),"'", "")</f>
        <v>84.2%</v>
      </c>
    </row>
    <row r="61" spans="1:6" ht="17.5" x14ac:dyDescent="0.35">
      <c r="A61" s="110" t="s">
        <v>59</v>
      </c>
      <c r="B61" s="10" t="str" cm="1">
        <f t="array" ref="B61">SUBSTITUTE( INDEX(Table17[Clinical_Display_Suppressed], MATCH(1,(Table17[Question]=$A$4)*(Table17[Q9_AreaOfWork]=$B$2)*(Table17[Q8_TypeDentalcareProvided_Grouped]=Table44269[[#Headers],[Other]])*(Table17[Question_Answers]=Table44269[[#This Row],[Other]]),0)),"'", "")</f>
        <v>...</v>
      </c>
      <c r="C61" s="10" t="str" cm="1">
        <f t="array" ref="C61">SUBSTITUTE( INDEX(Table17[Non_Display_Suppressed], MATCH(1,(Table17[Question]=$A$4)*(Table17[Q9_AreaOfWork]=$B$2)*(Table17[Q8_TypeDentalcareProvided_Grouped]=Table44269[[#Headers],[Other]])*(Table17[Question_Answers]=Table44269[[#This Row],[Other]]),0)),"'", "")</f>
        <v/>
      </c>
      <c r="D61" s="10" t="str" cm="1">
        <f t="array" ref="D61">SUBSTITUTE( INDEX(Table17[Mix_Display_Suppressed], MATCH(1,(Table17[Question]=$A$4)*(Table17[Q9_AreaOfWork]=$B$2)*(Table17[Q8_TypeDentalcareProvided_Grouped]=Table44269[[#Headers],[Other]])*(Table17[Question_Answers]=Table44269[[#This Row],[Other]]),0)),"'", "")</f>
        <v/>
      </c>
      <c r="E61" s="10" t="str" cm="1">
        <f t="array" ref="E61">SUBSTITUTE( INDEX(Table17[Other_Display_Suppressed], MATCH(1,(Table17[Question]=$A$4)*(Table17[Q9_AreaOfWork]=$B$2)*(Table17[Q8_TypeDentalcareProvided_Grouped]=Table44269[[#Headers],[Other]])*(Table17[Question_Answers]=Table44269[[#This Row],[Other]]),0)),"'", "")</f>
        <v/>
      </c>
    </row>
    <row r="62" spans="1:6" ht="17.5" x14ac:dyDescent="0.35">
      <c r="A62" s="110" t="s">
        <v>60</v>
      </c>
      <c r="B62" s="10" t="str" cm="1">
        <f t="array" ref="B62">SUBSTITUTE( INDEX(Table17[Clinical_Display_Suppressed], MATCH(1,(Table17[Question]=$A$4)*(Table17[Q9_AreaOfWork]=$B$2)*(Table17[Q8_TypeDentalcareProvided_Grouped]=Table44269[[#Headers],[Other]])*(Table17[Question_Answers]=Table44269[[#This Row],[Other]]),0)),"'", "")</f>
        <v>9.5%</v>
      </c>
      <c r="C62" s="10" t="str" cm="1">
        <f t="array" ref="C62">SUBSTITUTE( INDEX(Table17[Non_Display_Suppressed], MATCH(1,(Table17[Question]=$A$4)*(Table17[Q9_AreaOfWork]=$B$2)*(Table17[Q8_TypeDentalcareProvided_Grouped]=Table44269[[#Headers],[Other]])*(Table17[Question_Answers]=Table44269[[#This Row],[Other]]),0)),"'", "")</f>
        <v>17.4%</v>
      </c>
      <c r="D62" s="10" t="str" cm="1">
        <f t="array" ref="D62">SUBSTITUTE( INDEX(Table17[Mix_Display_Suppressed], MATCH(1,(Table17[Question]=$A$4)*(Table17[Q9_AreaOfWork]=$B$2)*(Table17[Q8_TypeDentalcareProvided_Grouped]=Table44269[[#Headers],[Other]])*(Table17[Question_Answers]=Table44269[[#This Row],[Other]]),0)),"'", "")</f>
        <v>...</v>
      </c>
      <c r="E62" s="10" t="str" cm="1">
        <f t="array" ref="E62">SUBSTITUTE( INDEX(Table17[Other_Display_Suppressed], MATCH(1,(Table17[Question]=$A$4)*(Table17[Q9_AreaOfWork]=$B$2)*(Table17[Q8_TypeDentalcareProvided_Grouped]=Table44269[[#Headers],[Other]])*(Table17[Question_Answers]=Table44269[[#This Row],[Other]]),0)),"'", "")</f>
        <v>4.6%</v>
      </c>
    </row>
    <row r="63" spans="1:6" ht="17.5" x14ac:dyDescent="0.35">
      <c r="A63" s="110" t="s">
        <v>26</v>
      </c>
      <c r="B63" s="10" t="str" cm="1">
        <f t="array" ref="B63">SUBSTITUTE( INDEX(Table17[Clinical_Display_Suppressed], MATCH(1,(Table17[Question]=$A$4)*(Table17[Q9_AreaOfWork]=$B$2)*(Table17[Q8_TypeDentalcareProvided_Grouped]=Table44269[[#Headers],[Other]])*(Table17[Question_Answers]=Table44269[[#This Row],[Other]]),0)),"'", "")</f>
        <v>2.4%</v>
      </c>
      <c r="C63" s="10" t="str" cm="1">
        <f t="array" ref="C63">SUBSTITUTE( INDEX(Table17[Non_Display_Suppressed], MATCH(1,(Table17[Question]=$A$4)*(Table17[Q9_AreaOfWork]=$B$2)*(Table17[Q8_TypeDentalcareProvided_Grouped]=Table44269[[#Headers],[Other]])*(Table17[Question_Answers]=Table44269[[#This Row],[Other]]),0)),"'", "")</f>
        <v>...</v>
      </c>
      <c r="D63" s="10" t="str" cm="1">
        <f t="array" ref="D63">SUBSTITUTE( INDEX(Table17[Mix_Display_Suppressed], MATCH(1,(Table17[Question]=$A$4)*(Table17[Q9_AreaOfWork]=$B$2)*(Table17[Q8_TypeDentalcareProvided_Grouped]=Table44269[[#Headers],[Other]])*(Table17[Question_Answers]=Table44269[[#This Row],[Other]]),0)),"'", "")</f>
        <v>...</v>
      </c>
      <c r="E63" s="10" t="str" cm="1">
        <f t="array" ref="E63">SUBSTITUTE( INDEX(Table17[Other_Display_Suppressed], MATCH(1,(Table17[Question]=$A$4)*(Table17[Q9_AreaOfWork]=$B$2)*(Table17[Q8_TypeDentalcareProvided_Grouped]=Table44269[[#Headers],[Other]])*(Table17[Question_Answers]=Table44269[[#This Row],[Other]]),0)),"'", "")</f>
        <v>9.8%</v>
      </c>
    </row>
    <row r="64" spans="1:6" ht="17.5" x14ac:dyDescent="0.35">
      <c r="A64" s="109" t="s">
        <v>27</v>
      </c>
      <c r="B64" s="96" t="str" cm="1">
        <f t="array" ref="B64">SUBSTITUTE( INDEX(Table17[Clinical_Display_Suppressed], MATCH(1,(Table17[Question]=$A$4)*(Table17[Q9_AreaOfWork]=$B$2)*(Table17[Q8_TypeDentalcareProvided_Grouped]=Table44269[[#Headers],[Other]])*(Table17[Question_Answers]=Table44269[[#This Row],[Other]]),0)),"'", "")</f>
        <v>336</v>
      </c>
      <c r="C64" s="96" t="str" cm="1">
        <f t="array" ref="C64">SUBSTITUTE( INDEX(Table17[Non_Display_Suppressed], MATCH(1,(Table17[Question]=$A$4)*(Table17[Q9_AreaOfWork]=$B$2)*(Table17[Q8_TypeDentalcareProvided_Grouped]=Table44269[[#Headers],[Other]])*(Table17[Question_Answers]=Table44269[[#This Row],[Other]]),0)),"'", "")</f>
        <v>236</v>
      </c>
      <c r="D64" s="96" t="str" cm="1">
        <f t="array" ref="D64">SUBSTITUTE( INDEX(Table17[Mix_Display_Suppressed], MATCH(1,(Table17[Question]=$A$4)*(Table17[Q9_AreaOfWork]=$B$2)*(Table17[Q8_TypeDentalcareProvided_Grouped]=Table44269[[#Headers],[Other]])*(Table17[Question_Answers]=Table44269[[#This Row],[Other]]),0)),"'", "")</f>
        <v>71</v>
      </c>
      <c r="E64" s="96" t="str" cm="1">
        <f t="array" ref="E64">SUBSTITUTE( INDEX(Table17[Other_Display_Suppressed], MATCH(1,(Table17[Question]=$A$4)*(Table17[Q9_AreaOfWork]=$B$2)*(Table17[Q8_TypeDentalcareProvided_Grouped]=Table44269[[#Headers],[Other]])*(Table17[Question_Answers]=Table44269[[#This Row],[Other]]),0)),"'", "")</f>
        <v>285</v>
      </c>
      <c r="F64" s="112"/>
    </row>
    <row r="65" spans="1:5" s="36" customFormat="1" ht="36" customHeight="1" x14ac:dyDescent="0.35">
      <c r="A65" s="36" t="s">
        <v>28</v>
      </c>
      <c r="B65" s="17"/>
      <c r="C65" s="17"/>
      <c r="D65" s="17"/>
      <c r="E65" s="17"/>
    </row>
    <row r="66" spans="1:5" ht="15.5" x14ac:dyDescent="0.35">
      <c r="A66" s="13" t="s">
        <v>37</v>
      </c>
      <c r="C66" s="31"/>
      <c r="D66" s="31"/>
      <c r="E66" s="31"/>
    </row>
    <row r="67" spans="1:5" ht="15.5" x14ac:dyDescent="0.35">
      <c r="A67" s="18" t="s">
        <v>38</v>
      </c>
      <c r="C67" s="31"/>
      <c r="D67" s="31"/>
      <c r="E67" s="31"/>
    </row>
    <row r="68" spans="1:5" ht="15.5" x14ac:dyDescent="0.35">
      <c r="A68" s="18" t="s">
        <v>39</v>
      </c>
      <c r="C68" s="31"/>
    </row>
    <row r="69" spans="1:5" ht="15.5" x14ac:dyDescent="0.35">
      <c r="A69" s="18" t="s">
        <v>40</v>
      </c>
      <c r="C69" s="31"/>
      <c r="D69" s="31"/>
      <c r="E69" s="31"/>
    </row>
    <row r="70" spans="1:5" ht="23.25" customHeight="1" x14ac:dyDescent="0.35">
      <c r="A70" s="18" t="s">
        <v>41</v>
      </c>
      <c r="C70" s="31"/>
      <c r="D70" s="31"/>
    </row>
    <row r="71" spans="1:5" s="17" customFormat="1" ht="15.5" x14ac:dyDescent="0.35">
      <c r="A71" s="101" t="s">
        <v>14</v>
      </c>
    </row>
    <row r="72" spans="1:5" s="17" customFormat="1" ht="15.5" x14ac:dyDescent="0.35">
      <c r="A72" s="28" t="s">
        <v>15</v>
      </c>
    </row>
    <row r="73" spans="1:5" s="17" customFormat="1" ht="15.5" x14ac:dyDescent="0.35">
      <c r="A73" s="30" t="s">
        <v>16</v>
      </c>
    </row>
  </sheetData>
  <sheetProtection sheet="1" objects="1" scenarios="1" selectLockedCells="1"/>
  <mergeCells count="1">
    <mergeCell ref="B2:C2"/>
  </mergeCells>
  <pageMargins left="0.7" right="0.7" top="0.75" bottom="0.75" header="0.3" footer="0.3"/>
  <pageSetup paperSize="9" orientation="portrait" verticalDpi="0"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CF6BB68B-9886-4685-80A3-02625E1AC612}">
          <x14:formula1>
            <xm:f>'Master Data'!$A$2:$A$8</xm:f>
          </x14:formula1>
          <xm:sqref>B2:C2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EF5E1-A35C-4C44-8F47-34CAF82CFE1D}">
  <sheetPr codeName="Sheet3">
    <tabColor theme="9" tint="0.59999389629810485"/>
  </sheetPr>
  <dimension ref="A1:F86"/>
  <sheetViews>
    <sheetView showGridLines="0" zoomScale="85" zoomScaleNormal="85" workbookViewId="0">
      <pane ySplit="4" topLeftCell="A5" activePane="bottomLeft" state="frozen"/>
      <selection activeCell="F36" sqref="F36"/>
      <selection pane="bottomLeft" activeCell="B2" sqref="B2:C2"/>
    </sheetView>
  </sheetViews>
  <sheetFormatPr defaultColWidth="8.54296875" defaultRowHeight="15.75" customHeight="1" x14ac:dyDescent="0.35"/>
  <cols>
    <col min="1" max="1" width="122.81640625" style="124" customWidth="1"/>
    <col min="2" max="2" width="23.54296875" style="8" customWidth="1"/>
    <col min="3" max="3" width="29.54296875" style="8" customWidth="1"/>
    <col min="4" max="4" width="35.1796875" style="8" customWidth="1"/>
    <col min="5" max="5" width="24.1796875" style="8" customWidth="1"/>
    <col min="6" max="6" width="13" style="18" bestFit="1" customWidth="1"/>
    <col min="7" max="16384" width="8.54296875" style="18"/>
  </cols>
  <sheetData>
    <row r="1" spans="1:6" ht="9" customHeight="1" x14ac:dyDescent="0.35">
      <c r="A1" s="18"/>
      <c r="F1" s="8"/>
    </row>
    <row r="2" spans="1:6" ht="21" customHeight="1" x14ac:dyDescent="0.35">
      <c r="A2" s="14" t="s">
        <v>17</v>
      </c>
      <c r="B2" s="177" t="s">
        <v>18</v>
      </c>
      <c r="C2" s="177"/>
      <c r="F2" s="8"/>
    </row>
    <row r="3" spans="1:6" s="19" customFormat="1" ht="9" customHeight="1" x14ac:dyDescent="0.35">
      <c r="B3" s="20"/>
      <c r="C3" s="20"/>
      <c r="D3" s="20"/>
      <c r="E3" s="20"/>
      <c r="F3" s="20"/>
    </row>
    <row r="4" spans="1:6" s="81" customFormat="1" ht="30" customHeight="1" x14ac:dyDescent="0.35">
      <c r="A4" s="81" t="s">
        <v>61</v>
      </c>
      <c r="B4" s="82"/>
      <c r="C4" s="82"/>
      <c r="D4" s="83"/>
      <c r="E4" s="82"/>
      <c r="F4" s="82"/>
    </row>
    <row r="5" spans="1:6" s="84" customFormat="1" ht="28.4" customHeight="1" x14ac:dyDescent="0.35">
      <c r="A5" s="84" t="str">
        <f>B2</f>
        <v>United Kingdom</v>
      </c>
      <c r="B5" s="85"/>
      <c r="C5" s="85"/>
      <c r="D5" s="85"/>
      <c r="E5" s="85"/>
    </row>
    <row r="6" spans="1:6" s="42" customFormat="1" ht="26.15" customHeight="1" x14ac:dyDescent="0.35">
      <c r="A6" s="116" t="s">
        <v>62</v>
      </c>
      <c r="B6" s="117" t="s">
        <v>63</v>
      </c>
      <c r="C6" s="118"/>
      <c r="D6" s="118"/>
      <c r="E6" s="28"/>
    </row>
    <row r="7" spans="1:6" ht="17.5" x14ac:dyDescent="0.35">
      <c r="A7" s="119" t="s">
        <v>64</v>
      </c>
      <c r="B7" s="120" t="str" cm="1">
        <f t="array" ref="B7">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19.6%</v>
      </c>
      <c r="D7" s="31"/>
      <c r="E7" s="30"/>
      <c r="F7" s="112"/>
    </row>
    <row r="8" spans="1:6" ht="17.5" x14ac:dyDescent="0.35">
      <c r="A8" s="119" t="s">
        <v>65</v>
      </c>
      <c r="B8" s="88" t="str" cm="1">
        <f t="array" ref="B8">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59.6%</v>
      </c>
      <c r="D8" s="31"/>
      <c r="E8" s="31"/>
      <c r="F8" s="108"/>
    </row>
    <row r="9" spans="1:6" ht="17.5" x14ac:dyDescent="0.35">
      <c r="A9" s="119" t="s">
        <v>66</v>
      </c>
      <c r="B9" s="88" t="str" cm="1">
        <f t="array" ref="B9">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15.4%</v>
      </c>
      <c r="D9" s="31"/>
      <c r="E9" s="31"/>
      <c r="F9" s="108"/>
    </row>
    <row r="10" spans="1:6" ht="17.5" x14ac:dyDescent="0.35">
      <c r="A10" s="119" t="s">
        <v>67</v>
      </c>
      <c r="B10" s="88" t="str" cm="1">
        <f t="array" ref="B10">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2.2%</v>
      </c>
      <c r="D10" s="31"/>
      <c r="E10" s="31"/>
      <c r="F10" s="108"/>
    </row>
    <row r="11" spans="1:6" ht="17.5" x14ac:dyDescent="0.35">
      <c r="A11" s="119" t="s">
        <v>68</v>
      </c>
      <c r="B11" s="88" t="str" cm="1">
        <f t="array" ref="B11">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1.4%</v>
      </c>
      <c r="D11" s="31"/>
      <c r="E11" s="31"/>
      <c r="F11" s="108"/>
    </row>
    <row r="12" spans="1:6" ht="17.5" x14ac:dyDescent="0.35">
      <c r="A12" s="119" t="s">
        <v>69</v>
      </c>
      <c r="B12" s="88" t="str" cm="1">
        <f t="array" ref="B12">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0.2%</v>
      </c>
      <c r="D12" s="31"/>
      <c r="E12" s="31"/>
      <c r="F12" s="108"/>
    </row>
    <row r="13" spans="1:6" ht="17.5" x14ac:dyDescent="0.35">
      <c r="A13" s="119" t="s">
        <v>70</v>
      </c>
      <c r="B13" s="120" t="str" cm="1">
        <f t="array" ref="B13">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0.1%</v>
      </c>
      <c r="D13" s="31"/>
      <c r="E13" s="31"/>
      <c r="F13" s="108"/>
    </row>
    <row r="14" spans="1:6" ht="17.5" x14ac:dyDescent="0.35">
      <c r="A14" s="119" t="s">
        <v>71</v>
      </c>
      <c r="B14" s="88" t="str" cm="1">
        <f t="array" ref="B14">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0.2%</v>
      </c>
      <c r="D14" s="31"/>
      <c r="E14" s="31"/>
      <c r="F14" s="108"/>
    </row>
    <row r="15" spans="1:6" ht="17.5" x14ac:dyDescent="0.35">
      <c r="A15" s="119" t="s">
        <v>26</v>
      </c>
      <c r="B15" s="88" t="str" cm="1">
        <f t="array" ref="B15">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1.3%</v>
      </c>
      <c r="D15" s="31"/>
      <c r="E15" s="31"/>
      <c r="F15" s="108"/>
    </row>
    <row r="16" spans="1:6" ht="17.5" x14ac:dyDescent="0.35">
      <c r="A16" s="89" t="s">
        <v>27</v>
      </c>
      <c r="B16" s="90" t="str" cm="1">
        <f t="array" ref="B16">SUBSTITUTE( INDEX(Table17[Total_Display_Suppressed], MATCH(1,(Table17[Question]=$A$4)*(Table17[Q9_AreaOfWork]=$B$2)*(Table17[Q8_TypeDentalcareProvided_Grouped]= "All" )*(Table17[Question_Answers]= Table227320[[#This Row],[4. Which of the following best describes your current employment situation in the dental sector? (Select all that apply) ]]),0)),"'", "")</f>
        <v>36641</v>
      </c>
      <c r="C16" s="33"/>
      <c r="D16" s="31"/>
      <c r="E16" s="31"/>
      <c r="F16" s="108"/>
    </row>
    <row r="17" spans="1:6" s="36" customFormat="1" ht="15.5" x14ac:dyDescent="0.35">
      <c r="A17" s="121" t="s">
        <v>28</v>
      </c>
      <c r="B17" s="17"/>
      <c r="C17" s="92"/>
      <c r="D17" s="122"/>
      <c r="E17" s="92"/>
      <c r="F17" s="123"/>
    </row>
    <row r="18" spans="1:6" ht="30" customHeight="1" x14ac:dyDescent="0.35">
      <c r="A18" s="124" t="s">
        <v>49</v>
      </c>
      <c r="F18" s="112"/>
    </row>
    <row r="19" spans="1:6" s="13" customFormat="1" ht="15.5" x14ac:dyDescent="0.35">
      <c r="A19" s="94" t="s">
        <v>29</v>
      </c>
      <c r="B19" s="94" t="s">
        <v>30</v>
      </c>
      <c r="C19" s="94" t="s">
        <v>50</v>
      </c>
      <c r="D19" s="94" t="s">
        <v>32</v>
      </c>
      <c r="E19" s="94" t="s">
        <v>33</v>
      </c>
    </row>
    <row r="20" spans="1:6" ht="17.5" x14ac:dyDescent="0.35">
      <c r="A20" s="125" t="s">
        <v>64</v>
      </c>
      <c r="B20" s="95" t="str" cm="1">
        <f t="array" ref="B20">SUBSTITUTE( INDEX(Table17[Clinical_Display_Suppressed], MATCH(1,(Table17[Question]=$A$4)*(Table17[Q9_AreaOfWork]=$B$2)*(Table17[Q8_TypeDentalcareProvided_Grouped]= Table66296[[#Headers],[NHS]] )*(Table17[Question_Answers]=Table66296[[#This Row],[NHS]]),0)),"'", "")</f>
        <v>30.6%</v>
      </c>
      <c r="C20" s="95" t="str" cm="1">
        <f t="array" ref="C20">SUBSTITUTE( INDEX(Table17[Non_Display_Suppressed], MATCH(1,(Table17[Question]=$A$4)*(Table17[Q9_AreaOfWork]=$B$2)*(Table17[Q8_TypeDentalcareProvided_Grouped]= Table66296[[#Headers],[NHS]] )*(Table17[Question_Answers]=Table66296[[#This Row],[NHS]]),0)),"'", "")</f>
        <v>60%</v>
      </c>
      <c r="D20" s="95" t="str" cm="1">
        <f t="array" ref="D20">SUBSTITUTE( INDEX(Table17[Mix_Display_Suppressed], MATCH(1,(Table17[Question]=$A$4)*(Table17[Q9_AreaOfWork]=$B$2)*(Table17[Q8_TypeDentalcareProvided_Grouped]= Table66296[[#Headers],[NHS]] )*(Table17[Question_Answers]=Table66296[[#This Row],[NHS]]),0)),"'", "")</f>
        <v>53.2%</v>
      </c>
      <c r="E20" s="95" t="str" cm="1">
        <f t="array" ref="E20">SUBSTITUTE( INDEX(Table17[Other_Display_Suppressed], MATCH(1,(Table17[Question]=$A$4)*(Table17[Q9_AreaOfWork]=$B$2)*(Table17[Q8_TypeDentalcareProvided_Grouped]= Table66296[[#Headers],[NHS]] )*(Table17[Question_Answers]=Table66296[[#This Row],[NHS]]),0)),"'", "")</f>
        <v>18.2%</v>
      </c>
    </row>
    <row r="21" spans="1:6" ht="17.5" x14ac:dyDescent="0.35">
      <c r="A21" s="125" t="s">
        <v>65</v>
      </c>
      <c r="B21" s="95" t="str" cm="1">
        <f t="array" ref="B21">SUBSTITUTE( INDEX(Table17[Clinical_Display_Suppressed], MATCH(1,(Table17[Question]=$A$4)*(Table17[Q9_AreaOfWork]=$B$2)*(Table17[Q8_TypeDentalcareProvided_Grouped]= Table66296[[#Headers],[NHS]] )*(Table17[Question_Answers]=Table66296[[#This Row],[NHS]]),0)),"'", "")</f>
        <v>55%</v>
      </c>
      <c r="C21" s="95" t="str" cm="1">
        <f t="array" ref="C21">SUBSTITUTE( INDEX(Table17[Non_Display_Suppressed], MATCH(1,(Table17[Question]=$A$4)*(Table17[Q9_AreaOfWork]=$B$2)*(Table17[Q8_TypeDentalcareProvided_Grouped]= Table66296[[#Headers],[NHS]] )*(Table17[Question_Answers]=Table66296[[#This Row],[NHS]]),0)),"'", "")</f>
        <v>18.5%</v>
      </c>
      <c r="D21" s="95" t="str" cm="1">
        <f t="array" ref="D21">SUBSTITUTE( INDEX(Table17[Mix_Display_Suppressed], MATCH(1,(Table17[Question]=$A$4)*(Table17[Q9_AreaOfWork]=$B$2)*(Table17[Q8_TypeDentalcareProvided_Grouped]= Table66296[[#Headers],[NHS]] )*(Table17[Question_Answers]=Table66296[[#This Row],[NHS]]),0)),"'", "")</f>
        <v>25%</v>
      </c>
      <c r="E21" s="95" t="str" cm="1">
        <f t="array" ref="E21">SUBSTITUTE( INDEX(Table17[Other_Display_Suppressed], MATCH(1,(Table17[Question]=$A$4)*(Table17[Q9_AreaOfWork]=$B$2)*(Table17[Q8_TypeDentalcareProvided_Grouped]= Table66296[[#Headers],[NHS]] )*(Table17[Question_Answers]=Table66296[[#This Row],[NHS]]),0)),"'", "")</f>
        <v>55.5%</v>
      </c>
    </row>
    <row r="22" spans="1:6" ht="17.5" x14ac:dyDescent="0.35">
      <c r="A22" s="125" t="s">
        <v>66</v>
      </c>
      <c r="B22" s="95" t="str" cm="1">
        <f t="array" ref="B22">SUBSTITUTE( INDEX(Table17[Clinical_Display_Suppressed], MATCH(1,(Table17[Question]=$A$4)*(Table17[Q9_AreaOfWork]=$B$2)*(Table17[Q8_TypeDentalcareProvided_Grouped]= Table66296[[#Headers],[NHS]] )*(Table17[Question_Answers]=Table66296[[#This Row],[NHS]]),0)),"'", "")</f>
        <v>6.7%</v>
      </c>
      <c r="C22" s="95" t="str" cm="1">
        <f t="array" ref="C22">SUBSTITUTE( INDEX(Table17[Non_Display_Suppressed], MATCH(1,(Table17[Question]=$A$4)*(Table17[Q9_AreaOfWork]=$B$2)*(Table17[Q8_TypeDentalcareProvided_Grouped]= Table66296[[#Headers],[NHS]] )*(Table17[Question_Answers]=Table66296[[#This Row],[NHS]]),0)),"'", "")</f>
        <v>12.3%</v>
      </c>
      <c r="D22" s="95" t="str" cm="1">
        <f t="array" ref="D22">SUBSTITUTE( INDEX(Table17[Mix_Display_Suppressed], MATCH(1,(Table17[Question]=$A$4)*(Table17[Q9_AreaOfWork]=$B$2)*(Table17[Q8_TypeDentalcareProvided_Grouped]= Table66296[[#Headers],[NHS]] )*(Table17[Question_Answers]=Table66296[[#This Row],[NHS]]),0)),"'", "")</f>
        <v>14.5%</v>
      </c>
      <c r="E22" s="95" t="str" cm="1">
        <f t="array" ref="E22">SUBSTITUTE( INDEX(Table17[Other_Display_Suppressed], MATCH(1,(Table17[Question]=$A$4)*(Table17[Q9_AreaOfWork]=$B$2)*(Table17[Q8_TypeDentalcareProvided_Grouped]= Table66296[[#Headers],[NHS]] )*(Table17[Question_Answers]=Table66296[[#This Row],[NHS]]),0)),"'", "")</f>
        <v>9.1%</v>
      </c>
    </row>
    <row r="23" spans="1:6" ht="17.5" x14ac:dyDescent="0.35">
      <c r="A23" s="125" t="s">
        <v>67</v>
      </c>
      <c r="B23" s="95" t="str" cm="1">
        <f t="array" ref="B23">SUBSTITUTE( INDEX(Table17[Clinical_Display_Suppressed], MATCH(1,(Table17[Question]=$A$4)*(Table17[Q9_AreaOfWork]=$B$2)*(Table17[Q8_TypeDentalcareProvided_Grouped]= Table66296[[#Headers],[NHS]] )*(Table17[Question_Answers]=Table66296[[#This Row],[NHS]]),0)),"'", "")</f>
        <v>4.9%</v>
      </c>
      <c r="C23" s="95" t="str" cm="1">
        <f t="array" ref="C23">SUBSTITUTE( INDEX(Table17[Non_Display_Suppressed], MATCH(1,(Table17[Question]=$A$4)*(Table17[Q9_AreaOfWork]=$B$2)*(Table17[Q8_TypeDentalcareProvided_Grouped]= Table66296[[#Headers],[NHS]] )*(Table17[Question_Answers]=Table66296[[#This Row],[NHS]]),0)),"'", "")</f>
        <v>6.2%</v>
      </c>
      <c r="D23" s="95" t="str" cm="1">
        <f t="array" ref="D23">SUBSTITUTE( INDEX(Table17[Mix_Display_Suppressed], MATCH(1,(Table17[Question]=$A$4)*(Table17[Q9_AreaOfWork]=$B$2)*(Table17[Q8_TypeDentalcareProvided_Grouped]= Table66296[[#Headers],[NHS]] )*(Table17[Question_Answers]=Table66296[[#This Row],[NHS]]),0)),"'", "")</f>
        <v>4.5%</v>
      </c>
      <c r="E23" s="95" t="str" cm="1">
        <f t="array" ref="E23">SUBSTITUTE( INDEX(Table17[Other_Display_Suppressed], MATCH(1,(Table17[Question]=$A$4)*(Table17[Q9_AreaOfWork]=$B$2)*(Table17[Q8_TypeDentalcareProvided_Grouped]= Table66296[[#Headers],[NHS]] )*(Table17[Question_Answers]=Table66296[[#This Row],[NHS]]),0)),"'", "")</f>
        <v>8.2%</v>
      </c>
    </row>
    <row r="24" spans="1:6" ht="17.5" x14ac:dyDescent="0.35">
      <c r="A24" s="125" t="s">
        <v>68</v>
      </c>
      <c r="B24" s="95" t="str" cm="1">
        <f t="array" ref="B24">SUBSTITUTE( INDEX(Table17[Clinical_Display_Suppressed], MATCH(1,(Table17[Question]=$A$4)*(Table17[Q9_AreaOfWork]=$B$2)*(Table17[Q8_TypeDentalcareProvided_Grouped]= Table66296[[#Headers],[NHS]] )*(Table17[Question_Answers]=Table66296[[#This Row],[NHS]]),0)),"'", "")</f>
        <v>1.9%</v>
      </c>
      <c r="C24" s="95" t="str" cm="1">
        <f t="array" ref="C24">SUBSTITUTE( INDEX(Table17[Non_Display_Suppressed], MATCH(1,(Table17[Question]=$A$4)*(Table17[Q9_AreaOfWork]=$B$2)*(Table17[Q8_TypeDentalcareProvided_Grouped]= Table66296[[#Headers],[NHS]] )*(Table17[Question_Answers]=Table66296[[#This Row],[NHS]]),0)),"'", "")</f>
        <v>...</v>
      </c>
      <c r="D24" s="95" t="str" cm="1">
        <f t="array" ref="D24">SUBSTITUTE( INDEX(Table17[Mix_Display_Suppressed], MATCH(1,(Table17[Question]=$A$4)*(Table17[Q9_AreaOfWork]=$B$2)*(Table17[Q8_TypeDentalcareProvided_Grouped]= Table66296[[#Headers],[NHS]] )*(Table17[Question_Answers]=Table66296[[#This Row],[NHS]]),0)),"'", "")</f>
        <v>1%</v>
      </c>
      <c r="E24" s="95" t="str" cm="1">
        <f t="array" ref="E24">SUBSTITUTE( INDEX(Table17[Other_Display_Suppressed], MATCH(1,(Table17[Question]=$A$4)*(Table17[Q9_AreaOfWork]=$B$2)*(Table17[Q8_TypeDentalcareProvided_Grouped]= Table66296[[#Headers],[NHS]] )*(Table17[Question_Answers]=Table66296[[#This Row],[NHS]]),0)),"'", "")</f>
        <v>...</v>
      </c>
    </row>
    <row r="25" spans="1:6" ht="17.5" x14ac:dyDescent="0.35">
      <c r="A25" s="125" t="s">
        <v>69</v>
      </c>
      <c r="B25" s="95" t="str" cm="1">
        <f t="array" ref="B25">SUBSTITUTE( INDEX(Table17[Clinical_Display_Suppressed], MATCH(1,(Table17[Question]=$A$4)*(Table17[Q9_AreaOfWork]=$B$2)*(Table17[Q8_TypeDentalcareProvided_Grouped]= Table66296[[#Headers],[NHS]] )*(Table17[Question_Answers]=Table66296[[#This Row],[NHS]]),0)),"'", "")</f>
        <v>0.2%</v>
      </c>
      <c r="C25" s="95" t="str" cm="1">
        <f t="array" ref="C25">SUBSTITUTE( INDEX(Table17[Non_Display_Suppressed], MATCH(1,(Table17[Question]=$A$4)*(Table17[Q9_AreaOfWork]=$B$2)*(Table17[Q8_TypeDentalcareProvided_Grouped]= Table66296[[#Headers],[NHS]] )*(Table17[Question_Answers]=Table66296[[#This Row],[NHS]]),0)),"'", "")</f>
        <v/>
      </c>
      <c r="D25" s="95" t="str" cm="1">
        <f t="array" ref="D25">SUBSTITUTE( INDEX(Table17[Mix_Display_Suppressed], MATCH(1,(Table17[Question]=$A$4)*(Table17[Q9_AreaOfWork]=$B$2)*(Table17[Q8_TypeDentalcareProvided_Grouped]= Table66296[[#Headers],[NHS]] )*(Table17[Question_Answers]=Table66296[[#This Row],[NHS]]),0)),"'", "")</f>
        <v>0.6%</v>
      </c>
      <c r="E25" s="95" t="str" cm="1">
        <f t="array" ref="E25">SUBSTITUTE( INDEX(Table17[Other_Display_Suppressed], MATCH(1,(Table17[Question]=$A$4)*(Table17[Q9_AreaOfWork]=$B$2)*(Table17[Q8_TypeDentalcareProvided_Grouped]= Table66296[[#Headers],[NHS]] )*(Table17[Question_Answers]=Table66296[[#This Row],[NHS]]),0)),"'", "")</f>
        <v/>
      </c>
    </row>
    <row r="26" spans="1:6" ht="17.5" x14ac:dyDescent="0.35">
      <c r="A26" s="125" t="s">
        <v>70</v>
      </c>
      <c r="B26" s="95" t="str" cm="1">
        <f t="array" ref="B26">SUBSTITUTE( INDEX(Table17[Clinical_Display_Suppressed], MATCH(1,(Table17[Question]=$A$4)*(Table17[Q9_AreaOfWork]=$B$2)*(Table17[Q8_TypeDentalcareProvided_Grouped]= Table66296[[#Headers],[NHS]] )*(Table17[Question_Answers]=Table66296[[#This Row],[NHS]]),0)),"'", "")</f>
        <v>...</v>
      </c>
      <c r="C26" s="95" t="str" cm="1">
        <f t="array" ref="C26">SUBSTITUTE( INDEX(Table17[Non_Display_Suppressed], MATCH(1,(Table17[Question]=$A$4)*(Table17[Q9_AreaOfWork]=$B$2)*(Table17[Q8_TypeDentalcareProvided_Grouped]= Table66296[[#Headers],[NHS]] )*(Table17[Question_Answers]=Table66296[[#This Row],[NHS]]),0)),"'", "")</f>
        <v>...</v>
      </c>
      <c r="D26" s="95" t="str" cm="1">
        <f t="array" ref="D26">SUBSTITUTE( INDEX(Table17[Mix_Display_Suppressed], MATCH(1,(Table17[Question]=$A$4)*(Table17[Q9_AreaOfWork]=$B$2)*(Table17[Q8_TypeDentalcareProvided_Grouped]= Table66296[[#Headers],[NHS]] )*(Table17[Question_Answers]=Table66296[[#This Row],[NHS]]),0)),"'", "")</f>
        <v>...</v>
      </c>
      <c r="E26" s="95" t="str" cm="1">
        <f t="array" ref="E26">SUBSTITUTE( INDEX(Table17[Other_Display_Suppressed], MATCH(1,(Table17[Question]=$A$4)*(Table17[Q9_AreaOfWork]=$B$2)*(Table17[Q8_TypeDentalcareProvided_Grouped]= Table66296[[#Headers],[NHS]] )*(Table17[Question_Answers]=Table66296[[#This Row],[NHS]]),0)),"'", "")</f>
        <v/>
      </c>
    </row>
    <row r="27" spans="1:6" ht="17.5" x14ac:dyDescent="0.35">
      <c r="A27" s="125" t="s">
        <v>71</v>
      </c>
      <c r="B27" s="95" t="str" cm="1">
        <f t="array" ref="B27">SUBSTITUTE( INDEX(Table17[Clinical_Display_Suppressed], MATCH(1,(Table17[Question]=$A$4)*(Table17[Q9_AreaOfWork]=$B$2)*(Table17[Q8_TypeDentalcareProvided_Grouped]= Table66296[[#Headers],[NHS]] )*(Table17[Question_Answers]=Table66296[[#This Row],[NHS]]),0)),"'", "")</f>
        <v>...</v>
      </c>
      <c r="C27" s="95" t="str" cm="1">
        <f t="array" ref="C27">SUBSTITUTE( INDEX(Table17[Non_Display_Suppressed], MATCH(1,(Table17[Question]=$A$4)*(Table17[Q9_AreaOfWork]=$B$2)*(Table17[Q8_TypeDentalcareProvided_Grouped]= Table66296[[#Headers],[NHS]] )*(Table17[Question_Answers]=Table66296[[#This Row],[NHS]]),0)),"'", "")</f>
        <v>...</v>
      </c>
      <c r="D27" s="95" t="str" cm="1">
        <f t="array" ref="D27">SUBSTITUTE( INDEX(Table17[Mix_Display_Suppressed], MATCH(1,(Table17[Question]=$A$4)*(Table17[Q9_AreaOfWork]=$B$2)*(Table17[Q8_TypeDentalcareProvided_Grouped]= Table66296[[#Headers],[NHS]] )*(Table17[Question_Answers]=Table66296[[#This Row],[NHS]]),0)),"'", "")</f>
        <v>...</v>
      </c>
      <c r="E27" s="95" t="str" cm="1">
        <f t="array" ref="E27">SUBSTITUTE( INDEX(Table17[Other_Display_Suppressed], MATCH(1,(Table17[Question]=$A$4)*(Table17[Q9_AreaOfWork]=$B$2)*(Table17[Q8_TypeDentalcareProvided_Grouped]= Table66296[[#Headers],[NHS]] )*(Table17[Question_Answers]=Table66296[[#This Row],[NHS]]),0)),"'", "")</f>
        <v/>
      </c>
    </row>
    <row r="28" spans="1:6" ht="17.5" x14ac:dyDescent="0.35">
      <c r="A28" s="126" t="s">
        <v>26</v>
      </c>
      <c r="B28" s="95" t="str" cm="1">
        <f t="array" ref="B28">SUBSTITUTE( INDEX(Table17[Clinical_Display_Suppressed], MATCH(1,(Table17[Question]=$A$4)*(Table17[Q9_AreaOfWork]=$B$2)*(Table17[Q8_TypeDentalcareProvided_Grouped]= Table66296[[#Headers],[NHS]] )*(Table17[Question_Answers]=Table66296[[#This Row],[NHS]]),0)),"'", "")</f>
        <v>0.6%</v>
      </c>
      <c r="C28" s="95" t="str" cm="1">
        <f t="array" ref="C28">SUBSTITUTE( INDEX(Table17[Non_Display_Suppressed], MATCH(1,(Table17[Question]=$A$4)*(Table17[Q9_AreaOfWork]=$B$2)*(Table17[Q8_TypeDentalcareProvided_Grouped]= Table66296[[#Headers],[NHS]] )*(Table17[Question_Answers]=Table66296[[#This Row],[NHS]]),0)),"'", "")</f>
        <v>...</v>
      </c>
      <c r="D28" s="95" t="str" cm="1">
        <f t="array" ref="D28">SUBSTITUTE( INDEX(Table17[Mix_Display_Suppressed], MATCH(1,(Table17[Question]=$A$4)*(Table17[Q9_AreaOfWork]=$B$2)*(Table17[Q8_TypeDentalcareProvided_Grouped]= Table66296[[#Headers],[NHS]] )*(Table17[Question_Answers]=Table66296[[#This Row],[NHS]]),0)),"'", "")</f>
        <v>0.6%</v>
      </c>
      <c r="E28" s="95" t="str" cm="1">
        <f t="array" ref="E28">SUBSTITUTE( INDEX(Table17[Other_Display_Suppressed], MATCH(1,(Table17[Question]=$A$4)*(Table17[Q9_AreaOfWork]=$B$2)*(Table17[Q8_TypeDentalcareProvided_Grouped]= Table66296[[#Headers],[NHS]] )*(Table17[Question_Answers]=Table66296[[#This Row],[NHS]]),0)),"'", "")</f>
        <v>...</v>
      </c>
    </row>
    <row r="29" spans="1:6" ht="17.5" x14ac:dyDescent="0.35">
      <c r="A29" s="89" t="s">
        <v>27</v>
      </c>
      <c r="B29" s="96" t="str" cm="1">
        <f t="array" ref="B29">SUBSTITUTE( INDEX(Table17[Clinical_Display_Suppressed], MATCH(1,(Table17[Question]=$A$4)*(Table17[Q9_AreaOfWork]=$B$2)*(Table17[Q8_TypeDentalcareProvided_Grouped]= Table66296[[#Headers],[NHS]] )*(Table17[Question_Answers]=Table66296[[#This Row],[NHS]]),0)),"'", "")</f>
        <v>13103</v>
      </c>
      <c r="C29" s="96" t="str" cm="1">
        <f t="array" ref="C29">SUBSTITUTE( INDEX(Table17[Non_Display_Suppressed], MATCH(1,(Table17[Question]=$A$4)*(Table17[Q9_AreaOfWork]=$B$2)*(Table17[Q8_TypeDentalcareProvided_Grouped]= Table66296[[#Headers],[NHS]] )*(Table17[Question_Answers]=Table66296[[#This Row],[NHS]]),0)),"'", "")</f>
        <v>390</v>
      </c>
      <c r="D29" s="96" t="str" cm="1">
        <f t="array" ref="D29">SUBSTITUTE( INDEX(Table17[Mix_Display_Suppressed], MATCH(1,(Table17[Question]=$A$4)*(Table17[Q9_AreaOfWork]=$B$2)*(Table17[Q8_TypeDentalcareProvided_Grouped]= Table66296[[#Headers],[NHS]] )*(Table17[Question_Answers]=Table66296[[#This Row],[NHS]]),0)),"'", "")</f>
        <v>1258</v>
      </c>
      <c r="E29" s="96" t="str" cm="1">
        <f t="array" ref="E29">SUBSTITUTE( INDEX(Table17[Other_Display_Suppressed], MATCH(1,(Table17[Question]=$A$4)*(Table17[Q9_AreaOfWork]=$B$2)*(Table17[Q8_TypeDentalcareProvided_Grouped]= Table66296[[#Headers],[NHS]] )*(Table17[Question_Answers]=Table66296[[#This Row],[NHS]]),0)),"'", "")</f>
        <v>110</v>
      </c>
    </row>
    <row r="30" spans="1:6" s="36" customFormat="1" ht="15.5" x14ac:dyDescent="0.35">
      <c r="A30" s="121" t="s">
        <v>28</v>
      </c>
      <c r="B30" s="17"/>
      <c r="C30" s="17"/>
      <c r="D30" s="17"/>
      <c r="E30" s="17"/>
      <c r="F30" s="123"/>
    </row>
    <row r="31" spans="1:6" ht="30" customHeight="1" x14ac:dyDescent="0.35">
      <c r="A31" s="124" t="s">
        <v>49</v>
      </c>
      <c r="F31" s="112"/>
    </row>
    <row r="32" spans="1:6" ht="15.5" x14ac:dyDescent="0.35">
      <c r="A32" s="97" t="s">
        <v>34</v>
      </c>
      <c r="B32" s="97" t="s">
        <v>30</v>
      </c>
      <c r="C32" s="97" t="s">
        <v>50</v>
      </c>
      <c r="D32" s="97" t="s">
        <v>32</v>
      </c>
      <c r="E32" s="97" t="s">
        <v>33</v>
      </c>
    </row>
    <row r="33" spans="1:6" ht="17.5" x14ac:dyDescent="0.35">
      <c r="A33" s="125" t="s">
        <v>64</v>
      </c>
      <c r="B33" s="95" t="str" cm="1">
        <f t="array" ref="B33">SUBSTITUTE( INDEX(Table17[Clinical_Display_Suppressed], MATCH(1,(Table17[Question]=$A$4)*(Table17[Q9_AreaOfWork]=$B$2)*(Table17[Q8_TypeDentalcareProvided_Grouped]= Table67297[[#Headers],[Private]] )*(Table17[Question_Answers]=Table67297[[#This Row],[Private]]),0)),"'", "")</f>
        <v>7.3%</v>
      </c>
      <c r="C33" s="95" t="str" cm="1">
        <f t="array" ref="C33">SUBSTITUTE( INDEX(Table17[Non_Display_Suppressed], MATCH(1,(Table17[Question]=$A$4)*(Table17[Q9_AreaOfWork]=$B$2)*(Table17[Q8_TypeDentalcareProvided_Grouped]= Table67297[[#Headers],[Private]] )*(Table17[Question_Answers]=Table67297[[#This Row],[Private]]),0)),"'", "")</f>
        <v>17.8%</v>
      </c>
      <c r="D33" s="95" t="str" cm="1">
        <f t="array" ref="D33">SUBSTITUTE( INDEX(Table17[Mix_Display_Suppressed], MATCH(1,(Table17[Question]=$A$4)*(Table17[Q9_AreaOfWork]=$B$2)*(Table17[Q8_TypeDentalcareProvided_Grouped]= Table67297[[#Headers],[Private]] )*(Table17[Question_Answers]=Table67297[[#This Row],[Private]]),0)),"'", "")</f>
        <v>8.5%</v>
      </c>
      <c r="E33" s="95" t="str" cm="1">
        <f t="array" ref="E33">SUBSTITUTE( INDEX(Table17[Other_Display_Suppressed], MATCH(1,(Table17[Question]=$A$4)*(Table17[Q9_AreaOfWork]=$B$2)*(Table17[Q8_TypeDentalcareProvided_Grouped]= Table67297[[#Headers],[Private]] )*(Table17[Question_Answers]=Table67297[[#This Row],[Private]]),0)),"'", "")</f>
        <v>7.7%</v>
      </c>
    </row>
    <row r="34" spans="1:6" ht="17.5" x14ac:dyDescent="0.35">
      <c r="A34" s="125" t="s">
        <v>65</v>
      </c>
      <c r="B34" s="95" t="str" cm="1">
        <f t="array" ref="B34">SUBSTITUTE( INDEX(Table17[Clinical_Display_Suppressed], MATCH(1,(Table17[Question]=$A$4)*(Table17[Q9_AreaOfWork]=$B$2)*(Table17[Q8_TypeDentalcareProvided_Grouped]= Table67297[[#Headers],[Private]] )*(Table17[Question_Answers]=Table67297[[#This Row],[Private]]),0)),"'", "")</f>
        <v>68.3%</v>
      </c>
      <c r="C34" s="95" t="str" cm="1">
        <f t="array" ref="C34">SUBSTITUTE( INDEX(Table17[Non_Display_Suppressed], MATCH(1,(Table17[Question]=$A$4)*(Table17[Q9_AreaOfWork]=$B$2)*(Table17[Q8_TypeDentalcareProvided_Grouped]= Table67297[[#Headers],[Private]] )*(Table17[Question_Answers]=Table67297[[#This Row],[Private]]),0)),"'", "")</f>
        <v>37%</v>
      </c>
      <c r="D34" s="95" t="str" cm="1">
        <f t="array" ref="D34">SUBSTITUTE( INDEX(Table17[Mix_Display_Suppressed], MATCH(1,(Table17[Question]=$A$4)*(Table17[Q9_AreaOfWork]=$B$2)*(Table17[Q8_TypeDentalcareProvided_Grouped]= Table67297[[#Headers],[Private]] )*(Table17[Question_Answers]=Table67297[[#This Row],[Private]]),0)),"'", "")</f>
        <v>41.5%</v>
      </c>
      <c r="E34" s="95" t="str" cm="1">
        <f t="array" ref="E34">SUBSTITUTE( INDEX(Table17[Other_Display_Suppressed], MATCH(1,(Table17[Question]=$A$4)*(Table17[Q9_AreaOfWork]=$B$2)*(Table17[Q8_TypeDentalcareProvided_Grouped]= Table67297[[#Headers],[Private]] )*(Table17[Question_Answers]=Table67297[[#This Row],[Private]]),0)),"'", "")</f>
        <v>61.5%</v>
      </c>
    </row>
    <row r="35" spans="1:6" ht="17.5" x14ac:dyDescent="0.35">
      <c r="A35" s="125" t="s">
        <v>66</v>
      </c>
      <c r="B35" s="95" t="str" cm="1">
        <f t="array" ref="B35">SUBSTITUTE( INDEX(Table17[Clinical_Display_Suppressed], MATCH(1,(Table17[Question]=$A$4)*(Table17[Q9_AreaOfWork]=$B$2)*(Table17[Q8_TypeDentalcareProvided_Grouped]= Table67297[[#Headers],[Private]] )*(Table17[Question_Answers]=Table67297[[#This Row],[Private]]),0)),"'", "")</f>
        <v>22.1%</v>
      </c>
      <c r="C35" s="95" t="str" cm="1">
        <f t="array" ref="C35">SUBSTITUTE( INDEX(Table17[Non_Display_Suppressed], MATCH(1,(Table17[Question]=$A$4)*(Table17[Q9_AreaOfWork]=$B$2)*(Table17[Q8_TypeDentalcareProvided_Grouped]= Table67297[[#Headers],[Private]] )*(Table17[Question_Answers]=Table67297[[#This Row],[Private]]),0)),"'", "")</f>
        <v>39.8%</v>
      </c>
      <c r="D35" s="95" t="str" cm="1">
        <f t="array" ref="D35">SUBSTITUTE( INDEX(Table17[Mix_Display_Suppressed], MATCH(1,(Table17[Question]=$A$4)*(Table17[Q9_AreaOfWork]=$B$2)*(Table17[Q8_TypeDentalcareProvided_Grouped]= Table67297[[#Headers],[Private]] )*(Table17[Question_Answers]=Table67297[[#This Row],[Private]]),0)),"'", "")</f>
        <v>48.2%</v>
      </c>
      <c r="E35" s="95" t="str" cm="1">
        <f t="array" ref="E35">SUBSTITUTE( INDEX(Table17[Other_Display_Suppressed], MATCH(1,(Table17[Question]=$A$4)*(Table17[Q9_AreaOfWork]=$B$2)*(Table17[Q8_TypeDentalcareProvided_Grouped]= Table67297[[#Headers],[Private]] )*(Table17[Question_Answers]=Table67297[[#This Row],[Private]]),0)),"'", "")</f>
        <v>14.1%</v>
      </c>
    </row>
    <row r="36" spans="1:6" ht="17.5" x14ac:dyDescent="0.35">
      <c r="A36" s="125" t="s">
        <v>67</v>
      </c>
      <c r="B36" s="95" t="str" cm="1">
        <f t="array" ref="B36">SUBSTITUTE( INDEX(Table17[Clinical_Display_Suppressed], MATCH(1,(Table17[Question]=$A$4)*(Table17[Q9_AreaOfWork]=$B$2)*(Table17[Q8_TypeDentalcareProvided_Grouped]= Table67297[[#Headers],[Private]] )*(Table17[Question_Answers]=Table67297[[#This Row],[Private]]),0)),"'", "")</f>
        <v>0.2%</v>
      </c>
      <c r="C36" s="95" t="str" cm="1">
        <f t="array" ref="C36">SUBSTITUTE( INDEX(Table17[Non_Display_Suppressed], MATCH(1,(Table17[Question]=$A$4)*(Table17[Q9_AreaOfWork]=$B$2)*(Table17[Q8_TypeDentalcareProvided_Grouped]= Table67297[[#Headers],[Private]] )*(Table17[Question_Answers]=Table67297[[#This Row],[Private]]),0)),"'", "")</f>
        <v>...</v>
      </c>
      <c r="D36" s="95" t="str" cm="1">
        <f t="array" ref="D36">SUBSTITUTE( INDEX(Table17[Mix_Display_Suppressed], MATCH(1,(Table17[Question]=$A$4)*(Table17[Q9_AreaOfWork]=$B$2)*(Table17[Q8_TypeDentalcareProvided_Grouped]= Table67297[[#Headers],[Private]] )*(Table17[Question_Answers]=Table67297[[#This Row],[Private]]),0)),"'", "")</f>
        <v>...</v>
      </c>
      <c r="E36" s="95" t="str" cm="1">
        <f t="array" ref="E36">SUBSTITUTE( INDEX(Table17[Other_Display_Suppressed], MATCH(1,(Table17[Question]=$A$4)*(Table17[Q9_AreaOfWork]=$B$2)*(Table17[Q8_TypeDentalcareProvided_Grouped]= Table67297[[#Headers],[Private]] )*(Table17[Question_Answers]=Table67297[[#This Row],[Private]]),0)),"'", "")</f>
        <v>...</v>
      </c>
    </row>
    <row r="37" spans="1:6" ht="17.5" x14ac:dyDescent="0.35">
      <c r="A37" s="125" t="s">
        <v>68</v>
      </c>
      <c r="B37" s="95" t="str" cm="1">
        <f t="array" ref="B37">SUBSTITUTE( INDEX(Table17[Clinical_Display_Suppressed], MATCH(1,(Table17[Question]=$A$4)*(Table17[Q9_AreaOfWork]=$B$2)*(Table17[Q8_TypeDentalcareProvided_Grouped]= Table67297[[#Headers],[Private]] )*(Table17[Question_Answers]=Table67297[[#This Row],[Private]]),0)),"'", "")</f>
        <v>0.9%</v>
      </c>
      <c r="C37" s="95" t="str" cm="1">
        <f t="array" ref="C37">SUBSTITUTE( INDEX(Table17[Non_Display_Suppressed], MATCH(1,(Table17[Question]=$A$4)*(Table17[Q9_AreaOfWork]=$B$2)*(Table17[Q8_TypeDentalcareProvided_Grouped]= Table67297[[#Headers],[Private]] )*(Table17[Question_Answers]=Table67297[[#This Row],[Private]]),0)),"'", "")</f>
        <v>...</v>
      </c>
      <c r="D37" s="95" t="str" cm="1">
        <f t="array" ref="D37">SUBSTITUTE( INDEX(Table17[Mix_Display_Suppressed], MATCH(1,(Table17[Question]=$A$4)*(Table17[Q9_AreaOfWork]=$B$2)*(Table17[Q8_TypeDentalcareProvided_Grouped]= Table67297[[#Headers],[Private]] )*(Table17[Question_Answers]=Table67297[[#This Row],[Private]]),0)),"'", "")</f>
        <v>...</v>
      </c>
      <c r="E37" s="95" t="str" cm="1">
        <f t="array" ref="E37">SUBSTITUTE( INDEX(Table17[Other_Display_Suppressed], MATCH(1,(Table17[Question]=$A$4)*(Table17[Q9_AreaOfWork]=$B$2)*(Table17[Q8_TypeDentalcareProvided_Grouped]= Table67297[[#Headers],[Private]] )*(Table17[Question_Answers]=Table67297[[#This Row],[Private]]),0)),"'", "")</f>
        <v/>
      </c>
    </row>
    <row r="38" spans="1:6" ht="17.5" x14ac:dyDescent="0.35">
      <c r="A38" s="125" t="s">
        <v>69</v>
      </c>
      <c r="B38" s="95" t="str" cm="1">
        <f t="array" ref="B38">SUBSTITUTE( INDEX(Table17[Clinical_Display_Suppressed], MATCH(1,(Table17[Question]=$A$4)*(Table17[Q9_AreaOfWork]=$B$2)*(Table17[Q8_TypeDentalcareProvided_Grouped]= Table67297[[#Headers],[Private]] )*(Table17[Question_Answers]=Table67297[[#This Row],[Private]]),0)),"'", "")</f>
        <v>0.1%</v>
      </c>
      <c r="C38" s="95" t="str" cm="1">
        <f t="array" ref="C38">SUBSTITUTE( INDEX(Table17[Non_Display_Suppressed], MATCH(1,(Table17[Question]=$A$4)*(Table17[Q9_AreaOfWork]=$B$2)*(Table17[Q8_TypeDentalcareProvided_Grouped]= Table67297[[#Headers],[Private]] )*(Table17[Question_Answers]=Table67297[[#This Row],[Private]]),0)),"'", "")</f>
        <v>...</v>
      </c>
      <c r="D38" s="95" t="str" cm="1">
        <f t="array" ref="D38">SUBSTITUTE( INDEX(Table17[Mix_Display_Suppressed], MATCH(1,(Table17[Question]=$A$4)*(Table17[Q9_AreaOfWork]=$B$2)*(Table17[Q8_TypeDentalcareProvided_Grouped]= Table67297[[#Headers],[Private]] )*(Table17[Question_Answers]=Table67297[[#This Row],[Private]]),0)),"'", "")</f>
        <v>...</v>
      </c>
      <c r="E38" s="95" t="str" cm="1">
        <f t="array" ref="E38">SUBSTITUTE( INDEX(Table17[Other_Display_Suppressed], MATCH(1,(Table17[Question]=$A$4)*(Table17[Q9_AreaOfWork]=$B$2)*(Table17[Q8_TypeDentalcareProvided_Grouped]= Table67297[[#Headers],[Private]] )*(Table17[Question_Answers]=Table67297[[#This Row],[Private]]),0)),"'", "")</f>
        <v>...</v>
      </c>
    </row>
    <row r="39" spans="1:6" ht="17.5" x14ac:dyDescent="0.35">
      <c r="A39" s="125" t="s">
        <v>70</v>
      </c>
      <c r="B39" s="95" t="str" cm="1">
        <f t="array" ref="B39">SUBSTITUTE( INDEX(Table17[Clinical_Display_Suppressed], MATCH(1,(Table17[Question]=$A$4)*(Table17[Q9_AreaOfWork]=$B$2)*(Table17[Q8_TypeDentalcareProvided_Grouped]= Table67297[[#Headers],[Private]] )*(Table17[Question_Answers]=Table67297[[#This Row],[Private]]),0)),"'", "")</f>
        <v>0.1%</v>
      </c>
      <c r="C39" s="95" t="str" cm="1">
        <f t="array" ref="C39">SUBSTITUTE( INDEX(Table17[Non_Display_Suppressed], MATCH(1,(Table17[Question]=$A$4)*(Table17[Q9_AreaOfWork]=$B$2)*(Table17[Q8_TypeDentalcareProvided_Grouped]= Table67297[[#Headers],[Private]] )*(Table17[Question_Answers]=Table67297[[#This Row],[Private]]),0)),"'", "")</f>
        <v>1.8%</v>
      </c>
      <c r="D39" s="95" t="str" cm="1">
        <f t="array" ref="D39">SUBSTITUTE( INDEX(Table17[Mix_Display_Suppressed], MATCH(1,(Table17[Question]=$A$4)*(Table17[Q9_AreaOfWork]=$B$2)*(Table17[Q8_TypeDentalcareProvided_Grouped]= Table67297[[#Headers],[Private]] )*(Table17[Question_Answers]=Table67297[[#This Row],[Private]]),0)),"'", "")</f>
        <v>...</v>
      </c>
      <c r="E39" s="95" t="str" cm="1">
        <f t="array" ref="E39">SUBSTITUTE( INDEX(Table17[Other_Display_Suppressed], MATCH(1,(Table17[Question]=$A$4)*(Table17[Q9_AreaOfWork]=$B$2)*(Table17[Q8_TypeDentalcareProvided_Grouped]= Table67297[[#Headers],[Private]] )*(Table17[Question_Answers]=Table67297[[#This Row],[Private]]),0)),"'", "")</f>
        <v/>
      </c>
    </row>
    <row r="40" spans="1:6" ht="17.5" x14ac:dyDescent="0.35">
      <c r="A40" s="125" t="s">
        <v>71</v>
      </c>
      <c r="B40" s="95" t="str" cm="1">
        <f t="array" ref="B40">SUBSTITUTE( INDEX(Table17[Clinical_Display_Suppressed], MATCH(1,(Table17[Question]=$A$4)*(Table17[Q9_AreaOfWork]=$B$2)*(Table17[Q8_TypeDentalcareProvided_Grouped]= Table67297[[#Headers],[Private]] )*(Table17[Question_Answers]=Table67297[[#This Row],[Private]]),0)),"'", "")</f>
        <v>0.1%</v>
      </c>
      <c r="C40" s="95" t="str" cm="1">
        <f t="array" ref="C40">SUBSTITUTE( INDEX(Table17[Non_Display_Suppressed], MATCH(1,(Table17[Question]=$A$4)*(Table17[Q9_AreaOfWork]=$B$2)*(Table17[Q8_TypeDentalcareProvided_Grouped]= Table67297[[#Headers],[Private]] )*(Table17[Question_Answers]=Table67297[[#This Row],[Private]]),0)),"'", "")</f>
        <v>...</v>
      </c>
      <c r="D40" s="95" t="str" cm="1">
        <f t="array" ref="D40">SUBSTITUTE( INDEX(Table17[Mix_Display_Suppressed], MATCH(1,(Table17[Question]=$A$4)*(Table17[Q9_AreaOfWork]=$B$2)*(Table17[Q8_TypeDentalcareProvided_Grouped]= Table67297[[#Headers],[Private]] )*(Table17[Question_Answers]=Table67297[[#This Row],[Private]]),0)),"'", "")</f>
        <v/>
      </c>
      <c r="E40" s="95" t="str" cm="1">
        <f t="array" ref="E40">SUBSTITUTE( INDEX(Table17[Other_Display_Suppressed], MATCH(1,(Table17[Question]=$A$4)*(Table17[Q9_AreaOfWork]=$B$2)*(Table17[Q8_TypeDentalcareProvided_Grouped]= Table67297[[#Headers],[Private]] )*(Table17[Question_Answers]=Table67297[[#This Row],[Private]]),0)),"'", "")</f>
        <v/>
      </c>
    </row>
    <row r="41" spans="1:6" ht="17.5" x14ac:dyDescent="0.35">
      <c r="A41" s="126" t="s">
        <v>26</v>
      </c>
      <c r="B41" s="95" t="str" cm="1">
        <f t="array" ref="B41">SUBSTITUTE( INDEX(Table17[Clinical_Display_Suppressed], MATCH(1,(Table17[Question]=$A$4)*(Table17[Q9_AreaOfWork]=$B$2)*(Table17[Q8_TypeDentalcareProvided_Grouped]= Table67297[[#Headers],[Private]] )*(Table17[Question_Answers]=Table67297[[#This Row],[Private]]),0)),"'", "")</f>
        <v>0.9%</v>
      </c>
      <c r="C41" s="95" t="str" cm="1">
        <f t="array" ref="C41">SUBSTITUTE( INDEX(Table17[Non_Display_Suppressed], MATCH(1,(Table17[Question]=$A$4)*(Table17[Q9_AreaOfWork]=$B$2)*(Table17[Q8_TypeDentalcareProvided_Grouped]= Table67297[[#Headers],[Private]] )*(Table17[Question_Answers]=Table67297[[#This Row],[Private]]),0)),"'", "")</f>
        <v>...</v>
      </c>
      <c r="D41" s="95" t="str" cm="1">
        <f t="array" ref="D41">SUBSTITUTE( INDEX(Table17[Mix_Display_Suppressed], MATCH(1,(Table17[Question]=$A$4)*(Table17[Q9_AreaOfWork]=$B$2)*(Table17[Q8_TypeDentalcareProvided_Grouped]= Table67297[[#Headers],[Private]] )*(Table17[Question_Answers]=Table67297[[#This Row],[Private]]),0)),"'", "")</f>
        <v>0.9%</v>
      </c>
      <c r="E41" s="95" t="str" cm="1">
        <f t="array" ref="E41">SUBSTITUTE( INDEX(Table17[Other_Display_Suppressed], MATCH(1,(Table17[Question]=$A$4)*(Table17[Q9_AreaOfWork]=$B$2)*(Table17[Q8_TypeDentalcareProvided_Grouped]= Table67297[[#Headers],[Private]] )*(Table17[Question_Answers]=Table67297[[#This Row],[Private]]),0)),"'", "")</f>
        <v>11.5%</v>
      </c>
    </row>
    <row r="42" spans="1:6" s="36" customFormat="1" ht="17.5" x14ac:dyDescent="0.35">
      <c r="A42" s="89" t="s">
        <v>27</v>
      </c>
      <c r="B42" s="96" t="str" cm="1">
        <f t="array" ref="B42">SUBSTITUTE( INDEX(Table17[Clinical_Display_Suppressed], MATCH(1,(Table17[Question]=$A$4)*(Table17[Q9_AreaOfWork]=$B$2)*(Table17[Q8_TypeDentalcareProvided_Grouped]= Table67297[[#Headers],[Private]] )*(Table17[Question_Answers]=Table67297[[#This Row],[Private]]),0)),"'", "")</f>
        <v>10694</v>
      </c>
      <c r="C42" s="96" t="str" cm="1">
        <f t="array" ref="C42">SUBSTITUTE( INDEX(Table17[Non_Display_Suppressed], MATCH(1,(Table17[Question]=$A$4)*(Table17[Q9_AreaOfWork]=$B$2)*(Table17[Q8_TypeDentalcareProvided_Grouped]= Table67297[[#Headers],[Private]] )*(Table17[Question_Answers]=Table67297[[#This Row],[Private]]),0)),"'", "")</f>
        <v>332</v>
      </c>
      <c r="D42" s="96" t="str" cm="1">
        <f t="array" ref="D42">SUBSTITUTE( INDEX(Table17[Mix_Display_Suppressed], MATCH(1,(Table17[Question]=$A$4)*(Table17[Q9_AreaOfWork]=$B$2)*(Table17[Q8_TypeDentalcareProvided_Grouped]= Table67297[[#Headers],[Private]] )*(Table17[Question_Answers]=Table67297[[#This Row],[Private]]),0)),"'", "")</f>
        <v>1352</v>
      </c>
      <c r="E42" s="96" t="str" cm="1">
        <f t="array" ref="E42">SUBSTITUTE( INDEX(Table17[Other_Display_Suppressed], MATCH(1,(Table17[Question]=$A$4)*(Table17[Q9_AreaOfWork]=$B$2)*(Table17[Q8_TypeDentalcareProvided_Grouped]= Table67297[[#Headers],[Private]] )*(Table17[Question_Answers]=Table67297[[#This Row],[Private]]),0)),"'", "")</f>
        <v>78</v>
      </c>
    </row>
    <row r="43" spans="1:6" s="36" customFormat="1" ht="15.5" x14ac:dyDescent="0.35">
      <c r="A43" s="121" t="s">
        <v>28</v>
      </c>
      <c r="B43" s="17"/>
      <c r="C43" s="17"/>
      <c r="D43" s="17"/>
      <c r="E43" s="17"/>
      <c r="F43" s="123"/>
    </row>
    <row r="44" spans="1:6" ht="30" customHeight="1" x14ac:dyDescent="0.35">
      <c r="A44" s="124" t="s">
        <v>49</v>
      </c>
      <c r="F44" s="112"/>
    </row>
    <row r="45" spans="1:6" ht="15.5" x14ac:dyDescent="0.35">
      <c r="A45" s="98" t="s">
        <v>35</v>
      </c>
      <c r="B45" s="97" t="s">
        <v>30</v>
      </c>
      <c r="C45" s="97" t="s">
        <v>50</v>
      </c>
      <c r="D45" s="97" t="s">
        <v>32</v>
      </c>
      <c r="E45" s="97" t="s">
        <v>33</v>
      </c>
    </row>
    <row r="46" spans="1:6" ht="17.5" x14ac:dyDescent="0.35">
      <c r="A46" s="125" t="s">
        <v>64</v>
      </c>
      <c r="B46" s="95" t="str" cm="1">
        <f t="array" ref="B46">SUBSTITUTE( INDEX(Table17[Clinical_Display_Suppressed], MATCH(1,(Table17[Question]=$A$4)*(Table17[Q9_AreaOfWork]=$B$2)*(Table17[Q8_TypeDentalcareProvided_Grouped]= Table68298[[#Headers],[Mix of NHS and Private]] )*(Table17[Question_Answers]=Table68298[[#This Row],[Mix of NHS and Private]]),0)),"'", "")</f>
        <v>10.3%</v>
      </c>
      <c r="C46" s="95" t="str" cm="1">
        <f t="array" ref="C46">SUBSTITUTE( INDEX(Table17[Non_Display_Suppressed], MATCH(1,(Table17[Question]=$A$4)*(Table17[Q9_AreaOfWork]=$B$2)*(Table17[Q8_TypeDentalcareProvided_Grouped]= Table68298[[#Headers],[Mix of NHS and Private]] )*(Table17[Question_Answers]=Table68298[[#This Row],[Mix of NHS and Private]]),0)),"'", "")</f>
        <v>20.9%</v>
      </c>
      <c r="D46" s="95" t="str" cm="1">
        <f t="array" ref="D46">SUBSTITUTE( INDEX(Table17[Mix_Display_Suppressed], MATCH(1,(Table17[Question]=$A$4)*(Table17[Q9_AreaOfWork]=$B$2)*(Table17[Q8_TypeDentalcareProvided_Grouped]= Table68298[[#Headers],[Mix of NHS and Private]] )*(Table17[Question_Answers]=Table68298[[#This Row],[Mix of NHS and Private]]),0)),"'", "")</f>
        <v>14.6%</v>
      </c>
      <c r="E46" s="95" t="str" cm="1">
        <f t="array" ref="E46">SUBSTITUTE( INDEX(Table17[Other_Display_Suppressed], MATCH(1,(Table17[Question]=$A$4)*(Table17[Q9_AreaOfWork]=$B$2)*(Table17[Q8_TypeDentalcareProvided_Grouped]= Table68298[[#Headers],[Mix of NHS and Private]] )*(Table17[Question_Answers]=Table68298[[#This Row],[Mix of NHS and Private]]),0)),"'", "")</f>
        <v>7.9%</v>
      </c>
    </row>
    <row r="47" spans="1:6" ht="17.5" x14ac:dyDescent="0.35">
      <c r="A47" s="125" t="s">
        <v>65</v>
      </c>
      <c r="B47" s="95" t="str" cm="1">
        <f t="array" ref="B47">SUBSTITUTE( INDEX(Table17[Clinical_Display_Suppressed], MATCH(1,(Table17[Question]=$A$4)*(Table17[Q9_AreaOfWork]=$B$2)*(Table17[Q8_TypeDentalcareProvided_Grouped]= Table68298[[#Headers],[Mix of NHS and Private]] )*(Table17[Question_Answers]=Table68298[[#This Row],[Mix of NHS and Private]]),0)),"'", "")</f>
        <v>74.9%</v>
      </c>
      <c r="C47" s="95" t="str" cm="1">
        <f t="array" ref="C47">SUBSTITUTE( INDEX(Table17[Non_Display_Suppressed], MATCH(1,(Table17[Question]=$A$4)*(Table17[Q9_AreaOfWork]=$B$2)*(Table17[Q8_TypeDentalcareProvided_Grouped]= Table68298[[#Headers],[Mix of NHS and Private]] )*(Table17[Question_Answers]=Table68298[[#This Row],[Mix of NHS and Private]]),0)),"'", "")</f>
        <v>40.5%</v>
      </c>
      <c r="D47" s="95" t="str" cm="1">
        <f t="array" ref="D47">SUBSTITUTE( INDEX(Table17[Mix_Display_Suppressed], MATCH(1,(Table17[Question]=$A$4)*(Table17[Q9_AreaOfWork]=$B$2)*(Table17[Q8_TypeDentalcareProvided_Grouped]= Table68298[[#Headers],[Mix of NHS and Private]] )*(Table17[Question_Answers]=Table68298[[#This Row],[Mix of NHS and Private]]),0)),"'", "")</f>
        <v>44.2%</v>
      </c>
      <c r="E47" s="95" t="str" cm="1">
        <f t="array" ref="E47">SUBSTITUTE( INDEX(Table17[Other_Display_Suppressed], MATCH(1,(Table17[Question]=$A$4)*(Table17[Q9_AreaOfWork]=$B$2)*(Table17[Q8_TypeDentalcareProvided_Grouped]= Table68298[[#Headers],[Mix of NHS and Private]] )*(Table17[Question_Answers]=Table68298[[#This Row],[Mix of NHS and Private]]),0)),"'", "")</f>
        <v>55.3%</v>
      </c>
    </row>
    <row r="48" spans="1:6" ht="17.5" x14ac:dyDescent="0.35">
      <c r="A48" s="125" t="s">
        <v>66</v>
      </c>
      <c r="B48" s="95" t="str" cm="1">
        <f t="array" ref="B48">SUBSTITUTE( INDEX(Table17[Clinical_Display_Suppressed], MATCH(1,(Table17[Question]=$A$4)*(Table17[Q9_AreaOfWork]=$B$2)*(Table17[Q8_TypeDentalcareProvided_Grouped]= Table68298[[#Headers],[Mix of NHS and Private]] )*(Table17[Question_Answers]=Table68298[[#This Row],[Mix of NHS and Private]]),0)),"'", "")</f>
        <v>11.9%</v>
      </c>
      <c r="C48" s="95" t="str" cm="1">
        <f t="array" ref="C48">SUBSTITUTE( INDEX(Table17[Non_Display_Suppressed], MATCH(1,(Table17[Question]=$A$4)*(Table17[Q9_AreaOfWork]=$B$2)*(Table17[Q8_TypeDentalcareProvided_Grouped]= Table68298[[#Headers],[Mix of NHS and Private]] )*(Table17[Question_Answers]=Table68298[[#This Row],[Mix of NHS and Private]]),0)),"'", "")</f>
        <v>37.4%</v>
      </c>
      <c r="D48" s="95" t="str" cm="1">
        <f t="array" ref="D48">SUBSTITUTE( INDEX(Table17[Mix_Display_Suppressed], MATCH(1,(Table17[Question]=$A$4)*(Table17[Q9_AreaOfWork]=$B$2)*(Table17[Q8_TypeDentalcareProvided_Grouped]= Table68298[[#Headers],[Mix of NHS and Private]] )*(Table17[Question_Answers]=Table68298[[#This Row],[Mix of NHS and Private]]),0)),"'", "")</f>
        <v>37.5%</v>
      </c>
      <c r="E48" s="95" t="str" cm="1">
        <f t="array" ref="E48">SUBSTITUTE( INDEX(Table17[Other_Display_Suppressed], MATCH(1,(Table17[Question]=$A$4)*(Table17[Q9_AreaOfWork]=$B$2)*(Table17[Q8_TypeDentalcareProvided_Grouped]= Table68298[[#Headers],[Mix of NHS and Private]] )*(Table17[Question_Answers]=Table68298[[#This Row],[Mix of NHS and Private]]),0)),"'", "")</f>
        <v>13.2%</v>
      </c>
    </row>
    <row r="49" spans="1:6" ht="17.5" x14ac:dyDescent="0.35">
      <c r="A49" s="125" t="s">
        <v>67</v>
      </c>
      <c r="B49" s="95" t="str" cm="1">
        <f t="array" ref="B49">SUBSTITUTE( INDEX(Table17[Clinical_Display_Suppressed], MATCH(1,(Table17[Question]=$A$4)*(Table17[Q9_AreaOfWork]=$B$2)*(Table17[Q8_TypeDentalcareProvided_Grouped]= Table68298[[#Headers],[Mix of NHS and Private]] )*(Table17[Question_Answers]=Table68298[[#This Row],[Mix of NHS and Private]]),0)),"'", "")</f>
        <v>0.6%</v>
      </c>
      <c r="C49" s="95" t="str" cm="1">
        <f t="array" ref="C49">SUBSTITUTE( INDEX(Table17[Non_Display_Suppressed], MATCH(1,(Table17[Question]=$A$4)*(Table17[Q9_AreaOfWork]=$B$2)*(Table17[Q8_TypeDentalcareProvided_Grouped]= Table68298[[#Headers],[Mix of NHS and Private]] )*(Table17[Question_Answers]=Table68298[[#This Row],[Mix of NHS and Private]]),0)),"'", "")</f>
        <v>...</v>
      </c>
      <c r="D49" s="95" t="str" cm="1">
        <f t="array" ref="D49">SUBSTITUTE( INDEX(Table17[Mix_Display_Suppressed], MATCH(1,(Table17[Question]=$A$4)*(Table17[Q9_AreaOfWork]=$B$2)*(Table17[Q8_TypeDentalcareProvided_Grouped]= Table68298[[#Headers],[Mix of NHS and Private]] )*(Table17[Question_Answers]=Table68298[[#This Row],[Mix of NHS and Private]]),0)),"'", "")</f>
        <v>0.7%</v>
      </c>
      <c r="E49" s="95" t="str" cm="1">
        <f t="array" ref="E49">SUBSTITUTE( INDEX(Table17[Other_Display_Suppressed], MATCH(1,(Table17[Question]=$A$4)*(Table17[Q9_AreaOfWork]=$B$2)*(Table17[Q8_TypeDentalcareProvided_Grouped]= Table68298[[#Headers],[Mix of NHS and Private]] )*(Table17[Question_Answers]=Table68298[[#This Row],[Mix of NHS and Private]]),0)),"'", "")</f>
        <v>...</v>
      </c>
    </row>
    <row r="50" spans="1:6" ht="17.5" x14ac:dyDescent="0.35">
      <c r="A50" s="125" t="s">
        <v>68</v>
      </c>
      <c r="B50" s="95" t="str" cm="1">
        <f t="array" ref="B50">SUBSTITUTE( INDEX(Table17[Clinical_Display_Suppressed], MATCH(1,(Table17[Question]=$A$4)*(Table17[Q9_AreaOfWork]=$B$2)*(Table17[Q8_TypeDentalcareProvided_Grouped]= Table68298[[#Headers],[Mix of NHS and Private]] )*(Table17[Question_Answers]=Table68298[[#This Row],[Mix of NHS and Private]]),0)),"'", "")</f>
        <v>1.3%</v>
      </c>
      <c r="C50" s="95" t="str" cm="1">
        <f t="array" ref="C50">SUBSTITUTE( INDEX(Table17[Non_Display_Suppressed], MATCH(1,(Table17[Question]=$A$4)*(Table17[Q9_AreaOfWork]=$B$2)*(Table17[Q8_TypeDentalcareProvided_Grouped]= Table68298[[#Headers],[Mix of NHS and Private]] )*(Table17[Question_Answers]=Table68298[[#This Row],[Mix of NHS and Private]]),0)),"'", "")</f>
        <v/>
      </c>
      <c r="D50" s="95" t="str" cm="1">
        <f t="array" ref="D50">SUBSTITUTE( INDEX(Table17[Mix_Display_Suppressed], MATCH(1,(Table17[Question]=$A$4)*(Table17[Q9_AreaOfWork]=$B$2)*(Table17[Q8_TypeDentalcareProvided_Grouped]= Table68298[[#Headers],[Mix of NHS and Private]] )*(Table17[Question_Answers]=Table68298[[#This Row],[Mix of NHS and Private]]),0)),"'", "")</f>
        <v>0.7%</v>
      </c>
      <c r="E50" s="95" t="str" cm="1">
        <f t="array" ref="E50">SUBSTITUTE( INDEX(Table17[Other_Display_Suppressed], MATCH(1,(Table17[Question]=$A$4)*(Table17[Q9_AreaOfWork]=$B$2)*(Table17[Q8_TypeDentalcareProvided_Grouped]= Table68298[[#Headers],[Mix of NHS and Private]] )*(Table17[Question_Answers]=Table68298[[#This Row],[Mix of NHS and Private]]),0)),"'", "")</f>
        <v>...</v>
      </c>
    </row>
    <row r="51" spans="1:6" ht="17.5" x14ac:dyDescent="0.35">
      <c r="A51" s="125" t="s">
        <v>69</v>
      </c>
      <c r="B51" s="95" t="str" cm="1">
        <f t="array" ref="B51">SUBSTITUTE( INDEX(Table17[Clinical_Display_Suppressed], MATCH(1,(Table17[Question]=$A$4)*(Table17[Q9_AreaOfWork]=$B$2)*(Table17[Q8_TypeDentalcareProvided_Grouped]= Table68298[[#Headers],[Mix of NHS and Private]] )*(Table17[Question_Answers]=Table68298[[#This Row],[Mix of NHS and Private]]),0)),"'", "")</f>
        <v>...</v>
      </c>
      <c r="C51" s="95" t="str" cm="1">
        <f t="array" ref="C51">SUBSTITUTE( INDEX(Table17[Non_Display_Suppressed], MATCH(1,(Table17[Question]=$A$4)*(Table17[Q9_AreaOfWork]=$B$2)*(Table17[Q8_TypeDentalcareProvided_Grouped]= Table68298[[#Headers],[Mix of NHS and Private]] )*(Table17[Question_Answers]=Table68298[[#This Row],[Mix of NHS and Private]]),0)),"'", "")</f>
        <v/>
      </c>
      <c r="D51" s="95" t="str" cm="1">
        <f t="array" ref="D51">SUBSTITUTE( INDEX(Table17[Mix_Display_Suppressed], MATCH(1,(Table17[Question]=$A$4)*(Table17[Q9_AreaOfWork]=$B$2)*(Table17[Q8_TypeDentalcareProvided_Grouped]= Table68298[[#Headers],[Mix of NHS and Private]] )*(Table17[Question_Answers]=Table68298[[#This Row],[Mix of NHS and Private]]),0)),"'", "")</f>
        <v>...</v>
      </c>
      <c r="E51" s="95" t="str" cm="1">
        <f t="array" ref="E51">SUBSTITUTE( INDEX(Table17[Other_Display_Suppressed], MATCH(1,(Table17[Question]=$A$4)*(Table17[Q9_AreaOfWork]=$B$2)*(Table17[Q8_TypeDentalcareProvided_Grouped]= Table68298[[#Headers],[Mix of NHS and Private]] )*(Table17[Question_Answers]=Table68298[[#This Row],[Mix of NHS and Private]]),0)),"'", "")</f>
        <v>...</v>
      </c>
    </row>
    <row r="52" spans="1:6" ht="17.5" x14ac:dyDescent="0.35">
      <c r="A52" s="125" t="s">
        <v>70</v>
      </c>
      <c r="B52" s="95" t="str" cm="1">
        <f t="array" ref="B52">SUBSTITUTE( INDEX(Table17[Clinical_Display_Suppressed], MATCH(1,(Table17[Question]=$A$4)*(Table17[Q9_AreaOfWork]=$B$2)*(Table17[Q8_TypeDentalcareProvided_Grouped]= Table68298[[#Headers],[Mix of NHS and Private]] )*(Table17[Question_Answers]=Table68298[[#This Row],[Mix of NHS and Private]]),0)),"'", "")</f>
        <v>...</v>
      </c>
      <c r="C52" s="95" t="str" cm="1">
        <f t="array" ref="C52">SUBSTITUTE( INDEX(Table17[Non_Display_Suppressed], MATCH(1,(Table17[Question]=$A$4)*(Table17[Q9_AreaOfWork]=$B$2)*(Table17[Q8_TypeDentalcareProvided_Grouped]= Table68298[[#Headers],[Mix of NHS and Private]] )*(Table17[Question_Answers]=Table68298[[#This Row],[Mix of NHS and Private]]),0)),"'", "")</f>
        <v/>
      </c>
      <c r="D52" s="95" t="str" cm="1">
        <f t="array" ref="D52">SUBSTITUTE( INDEX(Table17[Mix_Display_Suppressed], MATCH(1,(Table17[Question]=$A$4)*(Table17[Q9_AreaOfWork]=$B$2)*(Table17[Q8_TypeDentalcareProvided_Grouped]= Table68298[[#Headers],[Mix of NHS and Private]] )*(Table17[Question_Answers]=Table68298[[#This Row],[Mix of NHS and Private]]),0)),"'", "")</f>
        <v>...</v>
      </c>
      <c r="E52" s="95" t="str" cm="1">
        <f t="array" ref="E52">SUBSTITUTE( INDEX(Table17[Other_Display_Suppressed], MATCH(1,(Table17[Question]=$A$4)*(Table17[Q9_AreaOfWork]=$B$2)*(Table17[Q8_TypeDentalcareProvided_Grouped]= Table68298[[#Headers],[Mix of NHS and Private]] )*(Table17[Question_Answers]=Table68298[[#This Row],[Mix of NHS and Private]]),0)),"'", "")</f>
        <v/>
      </c>
    </row>
    <row r="53" spans="1:6" ht="17.5" x14ac:dyDescent="0.35">
      <c r="A53" s="125" t="s">
        <v>71</v>
      </c>
      <c r="B53" s="95" t="str" cm="1">
        <f t="array" ref="B53">SUBSTITUTE( INDEX(Table17[Clinical_Display_Suppressed], MATCH(1,(Table17[Question]=$A$4)*(Table17[Q9_AreaOfWork]=$B$2)*(Table17[Q8_TypeDentalcareProvided_Grouped]= Table68298[[#Headers],[Mix of NHS and Private]] )*(Table17[Question_Answers]=Table68298[[#This Row],[Mix of NHS and Private]]),0)),"'", "")</f>
        <v>0.1%</v>
      </c>
      <c r="C53" s="95" t="str" cm="1">
        <f t="array" ref="C53">SUBSTITUTE( INDEX(Table17[Non_Display_Suppressed], MATCH(1,(Table17[Question]=$A$4)*(Table17[Q9_AreaOfWork]=$B$2)*(Table17[Q8_TypeDentalcareProvided_Grouped]= Table68298[[#Headers],[Mix of NHS and Private]] )*(Table17[Question_Answers]=Table68298[[#This Row],[Mix of NHS and Private]]),0)),"'", "")</f>
        <v/>
      </c>
      <c r="D53" s="95" t="str" cm="1">
        <f t="array" ref="D53">SUBSTITUTE( INDEX(Table17[Mix_Display_Suppressed], MATCH(1,(Table17[Question]=$A$4)*(Table17[Q9_AreaOfWork]=$B$2)*(Table17[Q8_TypeDentalcareProvided_Grouped]= Table68298[[#Headers],[Mix of NHS and Private]] )*(Table17[Question_Answers]=Table68298[[#This Row],[Mix of NHS and Private]]),0)),"'", "")</f>
        <v>...</v>
      </c>
      <c r="E53" s="95" t="str" cm="1">
        <f t="array" ref="E53">SUBSTITUTE( INDEX(Table17[Other_Display_Suppressed], MATCH(1,(Table17[Question]=$A$4)*(Table17[Q9_AreaOfWork]=$B$2)*(Table17[Q8_TypeDentalcareProvided_Grouped]= Table68298[[#Headers],[Mix of NHS and Private]] )*(Table17[Question_Answers]=Table68298[[#This Row],[Mix of NHS and Private]]),0)),"'", "")</f>
        <v>...</v>
      </c>
    </row>
    <row r="54" spans="1:6" ht="17.5" x14ac:dyDescent="0.35">
      <c r="A54" s="126" t="s">
        <v>26</v>
      </c>
      <c r="B54" s="95" t="str" cm="1">
        <f t="array" ref="B54">SUBSTITUTE( INDEX(Table17[Clinical_Display_Suppressed], MATCH(1,(Table17[Question]=$A$4)*(Table17[Q9_AreaOfWork]=$B$2)*(Table17[Q8_TypeDentalcareProvided_Grouped]= Table68298[[#Headers],[Mix of NHS and Private]] )*(Table17[Question_Answers]=Table68298[[#This Row],[Mix of NHS and Private]]),0)),"'", "")</f>
        <v>0.8%</v>
      </c>
      <c r="C54" s="95" t="str" cm="1">
        <f t="array" ref="C54">SUBSTITUTE( INDEX(Table17[Non_Display_Suppressed], MATCH(1,(Table17[Question]=$A$4)*(Table17[Q9_AreaOfWork]=$B$2)*(Table17[Q8_TypeDentalcareProvided_Grouped]= Table68298[[#Headers],[Mix of NHS and Private]] )*(Table17[Question_Answers]=Table68298[[#This Row],[Mix of NHS and Private]]),0)),"'", "")</f>
        <v>...</v>
      </c>
      <c r="D54" s="95" t="str" cm="1">
        <f t="array" ref="D54">SUBSTITUTE( INDEX(Table17[Mix_Display_Suppressed], MATCH(1,(Table17[Question]=$A$4)*(Table17[Q9_AreaOfWork]=$B$2)*(Table17[Q8_TypeDentalcareProvided_Grouped]= Table68298[[#Headers],[Mix of NHS and Private]] )*(Table17[Question_Answers]=Table68298[[#This Row],[Mix of NHS and Private]]),0)),"'", "")</f>
        <v>1.6%</v>
      </c>
      <c r="E54" s="95" t="str" cm="1">
        <f t="array" ref="E54">SUBSTITUTE( INDEX(Table17[Other_Display_Suppressed], MATCH(1,(Table17[Question]=$A$4)*(Table17[Q9_AreaOfWork]=$B$2)*(Table17[Q8_TypeDentalcareProvided_Grouped]= Table68298[[#Headers],[Mix of NHS and Private]] )*(Table17[Question_Answers]=Table68298[[#This Row],[Mix of NHS and Private]]),0)),"'", "")</f>
        <v>14.5%</v>
      </c>
    </row>
    <row r="55" spans="1:6" s="36" customFormat="1" ht="17.5" x14ac:dyDescent="0.35">
      <c r="A55" s="89" t="s">
        <v>27</v>
      </c>
      <c r="B55" s="90" t="str" cm="1">
        <f t="array" ref="B55">SUBSTITUTE( INDEX(Table17[Clinical_Display_Suppressed], MATCH(1,(Table17[Question]=$A$4)*(Table17[Q9_AreaOfWork]=$B$2)*(Table17[Q8_TypeDentalcareProvided_Grouped]= Table68298[[#Headers],[Mix of NHS and Private]] )*(Table17[Question_Answers]=Table68298[[#This Row],[Mix of NHS and Private]]),0)),"'", "")</f>
        <v>7066</v>
      </c>
      <c r="C55" s="90" t="str" cm="1">
        <f t="array" ref="C55">SUBSTITUTE( INDEX(Table17[Non_Display_Suppressed], MATCH(1,(Table17[Question]=$A$4)*(Table17[Q9_AreaOfWork]=$B$2)*(Table17[Q8_TypeDentalcareProvided_Grouped]= Table68298[[#Headers],[Mix of NHS and Private]] )*(Table17[Question_Answers]=Table68298[[#This Row],[Mix of NHS and Private]]),0)),"'", "")</f>
        <v>163</v>
      </c>
      <c r="D55" s="90" t="str" cm="1">
        <f t="array" ref="D55">SUBSTITUTE( INDEX(Table17[Mix_Display_Suppressed], MATCH(1,(Table17[Question]=$A$4)*(Table17[Q9_AreaOfWork]=$B$2)*(Table17[Q8_TypeDentalcareProvided_Grouped]= Table68298[[#Headers],[Mix of NHS and Private]] )*(Table17[Question_Answers]=Table68298[[#This Row],[Mix of NHS and Private]]),0)),"'", "")</f>
        <v>1012</v>
      </c>
      <c r="E55" s="90" t="str" cm="1">
        <f t="array" ref="E55">SUBSTITUTE( INDEX(Table17[Other_Display_Suppressed], MATCH(1,(Table17[Question]=$A$4)*(Table17[Q9_AreaOfWork]=$B$2)*(Table17[Q8_TypeDentalcareProvided_Grouped]= Table68298[[#Headers],[Mix of NHS and Private]] )*(Table17[Question_Answers]=Table68298[[#This Row],[Mix of NHS and Private]]),0)),"'", "")</f>
        <v>76</v>
      </c>
    </row>
    <row r="56" spans="1:6" s="36" customFormat="1" ht="15.5" x14ac:dyDescent="0.35">
      <c r="A56" s="121" t="s">
        <v>28</v>
      </c>
      <c r="B56" s="17"/>
      <c r="C56" s="17"/>
      <c r="D56" s="17"/>
      <c r="E56" s="17"/>
      <c r="F56" s="123"/>
    </row>
    <row r="57" spans="1:6" ht="30" customHeight="1" x14ac:dyDescent="0.35">
      <c r="A57" s="124" t="s">
        <v>49</v>
      </c>
      <c r="F57" s="112"/>
    </row>
    <row r="58" spans="1:6" ht="15.5" x14ac:dyDescent="0.35">
      <c r="A58" s="94" t="s">
        <v>33</v>
      </c>
      <c r="B58" s="94" t="s">
        <v>30</v>
      </c>
      <c r="C58" s="94" t="s">
        <v>50</v>
      </c>
      <c r="D58" s="94" t="s">
        <v>32</v>
      </c>
      <c r="E58" s="113" t="s">
        <v>36</v>
      </c>
    </row>
    <row r="59" spans="1:6" ht="17.5" x14ac:dyDescent="0.35">
      <c r="A59" s="125" t="s">
        <v>64</v>
      </c>
      <c r="B59" s="95" t="str" cm="1">
        <f t="array" ref="B59">SUBSTITUTE( INDEX(Table17[Clinical_Display_Suppressed], MATCH(1,(Table17[Question]=$A$4)*(Table17[Q9_AreaOfWork]=$B$2)*(Table17[Q8_TypeDentalcareProvided_Grouped]= Table69299[[#Headers],[Other]] )*(Table17[Question_Answers]= Table69299[[#This Row],[Other]] ),0)),"'", "")</f>
        <v>38.9%</v>
      </c>
      <c r="C59" s="95" t="str" cm="1">
        <f t="array" ref="C59">SUBSTITUTE( INDEX(Table17[Non_Display_Suppressed], MATCH(1,(Table17[Question]=$A$4)*(Table17[Q9_AreaOfWork]=$B$2)*(Table17[Q8_TypeDentalcareProvided_Grouped]= Table69299[[#Headers],[Other]] )*(Table17[Question_Answers]= Table69299[[#This Row],[Other]] ),0)),"'", "")</f>
        <v>62.2%</v>
      </c>
      <c r="D59" s="95" t="str" cm="1">
        <f t="array" ref="D59">SUBSTITUTE( INDEX(Table17[Mix_Display_Suppressed], MATCH(1,(Table17[Question]=$A$4)*(Table17[Q9_AreaOfWork]=$B$2)*(Table17[Q8_TypeDentalcareProvided_Grouped]= Table69299[[#Headers],[Other]] )*(Table17[Question_Answers]= Table69299[[#This Row],[Other]] ),0)),"'", "")</f>
        <v>53.8%</v>
      </c>
      <c r="E59" s="95" t="str" cm="1">
        <f t="array" ref="E59">SUBSTITUTE( INDEX(Table17[Other_Display_Suppressed], MATCH(1,(Table17[Question]=$A$4)*(Table17[Q9_AreaOfWork]=$B$2)*(Table17[Q8_TypeDentalcareProvided_Grouped]= Table69299[[#Headers],[Other]] )*(Table17[Question_Answers]= Table69299[[#This Row],[Other]] ),0)),"'", "")</f>
        <v>8.8%</v>
      </c>
    </row>
    <row r="60" spans="1:6" ht="17.5" x14ac:dyDescent="0.35">
      <c r="A60" s="125" t="s">
        <v>65</v>
      </c>
      <c r="B60" s="95" t="str" cm="1">
        <f t="array" ref="B60">SUBSTITUTE( INDEX(Table17[Clinical_Display_Suppressed], MATCH(1,(Table17[Question]=$A$4)*(Table17[Q9_AreaOfWork]=$B$2)*(Table17[Q8_TypeDentalcareProvided_Grouped]= Table69299[[#Headers],[Other]] )*(Table17[Question_Answers]= Table69299[[#This Row],[Other]] ),0)),"'", "")</f>
        <v>40.3%</v>
      </c>
      <c r="C60" s="95" t="str" cm="1">
        <f t="array" ref="C60">SUBSTITUTE( INDEX(Table17[Non_Display_Suppressed], MATCH(1,(Table17[Question]=$A$4)*(Table17[Q9_AreaOfWork]=$B$2)*(Table17[Q8_TypeDentalcareProvided_Grouped]= Table69299[[#Headers],[Other]] )*(Table17[Question_Answers]= Table69299[[#This Row],[Other]] ),0)),"'", "")</f>
        <v>16.3%</v>
      </c>
      <c r="D60" s="95" t="str" cm="1">
        <f t="array" ref="D60">SUBSTITUTE( INDEX(Table17[Mix_Display_Suppressed], MATCH(1,(Table17[Question]=$A$4)*(Table17[Q9_AreaOfWork]=$B$2)*(Table17[Q8_TypeDentalcareProvided_Grouped]= Table69299[[#Headers],[Other]] )*(Table17[Question_Answers]= Table69299[[#This Row],[Other]] ),0)),"'", "")</f>
        <v>20.5%</v>
      </c>
      <c r="E60" s="95" t="str" cm="1">
        <f t="array" ref="E60">SUBSTITUTE( INDEX(Table17[Other_Display_Suppressed], MATCH(1,(Table17[Question]=$A$4)*(Table17[Q9_AreaOfWork]=$B$2)*(Table17[Q8_TypeDentalcareProvided_Grouped]= Table69299[[#Headers],[Other]] )*(Table17[Question_Answers]= Table69299[[#This Row],[Other]] ),0)),"'", "")</f>
        <v>29.5%</v>
      </c>
    </row>
    <row r="61" spans="1:6" ht="17.5" x14ac:dyDescent="0.35">
      <c r="A61" s="125" t="s">
        <v>66</v>
      </c>
      <c r="B61" s="95" t="str" cm="1">
        <f t="array" ref="B61">SUBSTITUTE( INDEX(Table17[Clinical_Display_Suppressed], MATCH(1,(Table17[Question]=$A$4)*(Table17[Q9_AreaOfWork]=$B$2)*(Table17[Q8_TypeDentalcareProvided_Grouped]= Table69299[[#Headers],[Other]] )*(Table17[Question_Answers]= Table69299[[#This Row],[Other]] ),0)),"'", "")</f>
        <v>4.9%</v>
      </c>
      <c r="C61" s="95" t="str" cm="1">
        <f t="array" ref="C61">SUBSTITUTE( INDEX(Table17[Non_Display_Suppressed], MATCH(1,(Table17[Question]=$A$4)*(Table17[Q9_AreaOfWork]=$B$2)*(Table17[Q8_TypeDentalcareProvided_Grouped]= Table69299[[#Headers],[Other]] )*(Table17[Question_Answers]= Table69299[[#This Row],[Other]] ),0)),"'", "")</f>
        <v>10%</v>
      </c>
      <c r="D61" s="95" t="str" cm="1">
        <f t="array" ref="D61">SUBSTITUTE( INDEX(Table17[Mix_Display_Suppressed], MATCH(1,(Table17[Question]=$A$4)*(Table17[Q9_AreaOfWork]=$B$2)*(Table17[Q8_TypeDentalcareProvided_Grouped]= Table69299[[#Headers],[Other]] )*(Table17[Question_Answers]= Table69299[[#This Row],[Other]] ),0)),"'", "")</f>
        <v>10.3%</v>
      </c>
      <c r="E61" s="95" t="str" cm="1">
        <f t="array" ref="E61">SUBSTITUTE( INDEX(Table17[Other_Display_Suppressed], MATCH(1,(Table17[Question]=$A$4)*(Table17[Q9_AreaOfWork]=$B$2)*(Table17[Q8_TypeDentalcareProvided_Grouped]= Table69299[[#Headers],[Other]] )*(Table17[Question_Answers]= Table69299[[#This Row],[Other]] ),0)),"'", "")</f>
        <v>6.2%</v>
      </c>
    </row>
    <row r="62" spans="1:6" ht="17.5" x14ac:dyDescent="0.35">
      <c r="A62" s="125" t="s">
        <v>67</v>
      </c>
      <c r="B62" s="95" t="str" cm="1">
        <f t="array" ref="B62">SUBSTITUTE( INDEX(Table17[Clinical_Display_Suppressed], MATCH(1,(Table17[Question]=$A$4)*(Table17[Q9_AreaOfWork]=$B$2)*(Table17[Q8_TypeDentalcareProvided_Grouped]= Table69299[[#Headers],[Other]] )*(Table17[Question_Answers]= Table69299[[#This Row],[Other]] ),0)),"'", "")</f>
        <v>...</v>
      </c>
      <c r="C62" s="95" t="str" cm="1">
        <f t="array" ref="C62">SUBSTITUTE( INDEX(Table17[Non_Display_Suppressed], MATCH(1,(Table17[Question]=$A$4)*(Table17[Q9_AreaOfWork]=$B$2)*(Table17[Q8_TypeDentalcareProvided_Grouped]= Table69299[[#Headers],[Other]] )*(Table17[Question_Answers]= Table69299[[#This Row],[Other]] ),0)),"'", "")</f>
        <v>...</v>
      </c>
      <c r="D62" s="95" t="str" cm="1">
        <f t="array" ref="D62">SUBSTITUTE( INDEX(Table17[Mix_Display_Suppressed], MATCH(1,(Table17[Question]=$A$4)*(Table17[Q9_AreaOfWork]=$B$2)*(Table17[Q8_TypeDentalcareProvided_Grouped]= Table69299[[#Headers],[Other]] )*(Table17[Question_Answers]= Table69299[[#This Row],[Other]] ),0)),"'", "")</f>
        <v>...</v>
      </c>
      <c r="E62" s="95" t="str" cm="1">
        <f t="array" ref="E62">SUBSTITUTE( INDEX(Table17[Other_Display_Suppressed], MATCH(1,(Table17[Question]=$A$4)*(Table17[Q9_AreaOfWork]=$B$2)*(Table17[Q8_TypeDentalcareProvided_Grouped]= Table69299[[#Headers],[Other]] )*(Table17[Question_Answers]= Table69299[[#This Row],[Other]] ),0)),"'", "")</f>
        <v>2.3%</v>
      </c>
    </row>
    <row r="63" spans="1:6" ht="17.5" x14ac:dyDescent="0.35">
      <c r="A63" s="125" t="s">
        <v>68</v>
      </c>
      <c r="B63" s="95" t="str" cm="1">
        <f t="array" ref="B63">SUBSTITUTE( INDEX(Table17[Clinical_Display_Suppressed], MATCH(1,(Table17[Question]=$A$4)*(Table17[Q9_AreaOfWork]=$B$2)*(Table17[Q8_TypeDentalcareProvided_Grouped]= Table69299[[#Headers],[Other]] )*(Table17[Question_Answers]= Table69299[[#This Row],[Other]] ),0)),"'", "")</f>
        <v>2.4%</v>
      </c>
      <c r="C63" s="95" t="str" cm="1">
        <f t="array" ref="C63">SUBSTITUTE( INDEX(Table17[Non_Display_Suppressed], MATCH(1,(Table17[Question]=$A$4)*(Table17[Q9_AreaOfWork]=$B$2)*(Table17[Q8_TypeDentalcareProvided_Grouped]= Table69299[[#Headers],[Other]] )*(Table17[Question_Answers]= Table69299[[#This Row],[Other]] ),0)),"'", "")</f>
        <v>...</v>
      </c>
      <c r="D63" s="95" t="str" cm="1">
        <f t="array" ref="D63">SUBSTITUTE( INDEX(Table17[Mix_Display_Suppressed], MATCH(1,(Table17[Question]=$A$4)*(Table17[Q9_AreaOfWork]=$B$2)*(Table17[Q8_TypeDentalcareProvided_Grouped]= Table69299[[#Headers],[Other]] )*(Table17[Question_Answers]= Table69299[[#This Row],[Other]] ),0)),"'", "")</f>
        <v/>
      </c>
      <c r="E63" s="95" t="str" cm="1">
        <f t="array" ref="E63">SUBSTITUTE( INDEX(Table17[Other_Display_Suppressed], MATCH(1,(Table17[Question]=$A$4)*(Table17[Q9_AreaOfWork]=$B$2)*(Table17[Q8_TypeDentalcareProvided_Grouped]= Table69299[[#Headers],[Other]] )*(Table17[Question_Answers]= Table69299[[#This Row],[Other]] ),0)),"'", "")</f>
        <v>3.6%</v>
      </c>
    </row>
    <row r="64" spans="1:6" ht="17.5" x14ac:dyDescent="0.35">
      <c r="A64" s="125" t="s">
        <v>69</v>
      </c>
      <c r="B64" s="95" t="str" cm="1">
        <f t="array" ref="B64">SUBSTITUTE( INDEX(Table17[Clinical_Display_Suppressed], MATCH(1,(Table17[Question]=$A$4)*(Table17[Q9_AreaOfWork]=$B$2)*(Table17[Q8_TypeDentalcareProvided_Grouped]= Table69299[[#Headers],[Other]] )*(Table17[Question_Answers]= Table69299[[#This Row],[Other]] ),0)),"'", "")</f>
        <v/>
      </c>
      <c r="C64" s="95" t="str" cm="1">
        <f t="array" ref="C64">SUBSTITUTE( INDEX(Table17[Non_Display_Suppressed], MATCH(1,(Table17[Question]=$A$4)*(Table17[Q9_AreaOfWork]=$B$2)*(Table17[Q8_TypeDentalcareProvided_Grouped]= Table69299[[#Headers],[Other]] )*(Table17[Question_Answers]= Table69299[[#This Row],[Other]] ),0)),"'", "")</f>
        <v>...</v>
      </c>
      <c r="D64" s="95" t="str" cm="1">
        <f t="array" ref="D64">SUBSTITUTE( INDEX(Table17[Mix_Display_Suppressed], MATCH(1,(Table17[Question]=$A$4)*(Table17[Q9_AreaOfWork]=$B$2)*(Table17[Q8_TypeDentalcareProvided_Grouped]= Table69299[[#Headers],[Other]] )*(Table17[Question_Answers]= Table69299[[#This Row],[Other]] ),0)),"'", "")</f>
        <v>...</v>
      </c>
      <c r="E64" s="95" t="str" cm="1">
        <f t="array" ref="E64">SUBSTITUTE( INDEX(Table17[Other_Display_Suppressed], MATCH(1,(Table17[Question]=$A$4)*(Table17[Q9_AreaOfWork]=$B$2)*(Table17[Q8_TypeDentalcareProvided_Grouped]= Table69299[[#Headers],[Other]] )*(Table17[Question_Answers]= Table69299[[#This Row],[Other]] ),0)),"'", "")</f>
        <v>...</v>
      </c>
    </row>
    <row r="65" spans="1:6" ht="17.5" x14ac:dyDescent="0.35">
      <c r="A65" s="125" t="s">
        <v>70</v>
      </c>
      <c r="B65" s="95" t="str" cm="1">
        <f t="array" ref="B65">SUBSTITUTE( INDEX(Table17[Clinical_Display_Suppressed], MATCH(1,(Table17[Question]=$A$4)*(Table17[Q9_AreaOfWork]=$B$2)*(Table17[Q8_TypeDentalcareProvided_Grouped]= Table69299[[#Headers],[Other]] )*(Table17[Question_Answers]= Table69299[[#This Row],[Other]] ),0)),"'", "")</f>
        <v>...</v>
      </c>
      <c r="C65" s="95" t="str" cm="1">
        <f t="array" ref="C65">SUBSTITUTE( INDEX(Table17[Non_Display_Suppressed], MATCH(1,(Table17[Question]=$A$4)*(Table17[Q9_AreaOfWork]=$B$2)*(Table17[Q8_TypeDentalcareProvided_Grouped]= Table69299[[#Headers],[Other]] )*(Table17[Question_Answers]= Table69299[[#This Row],[Other]] ),0)),"'", "")</f>
        <v>...</v>
      </c>
      <c r="D65" s="95" t="str" cm="1">
        <f t="array" ref="D65">SUBSTITUTE( INDEX(Table17[Mix_Display_Suppressed], MATCH(1,(Table17[Question]=$A$4)*(Table17[Q9_AreaOfWork]=$B$2)*(Table17[Q8_TypeDentalcareProvided_Grouped]= Table69299[[#Headers],[Other]] )*(Table17[Question_Answers]= Table69299[[#This Row],[Other]] ),0)),"'", "")</f>
        <v/>
      </c>
      <c r="E65" s="95" t="str" cm="1">
        <f t="array" ref="E65">SUBSTITUTE( INDEX(Table17[Other_Display_Suppressed], MATCH(1,(Table17[Question]=$A$4)*(Table17[Q9_AreaOfWork]=$B$2)*(Table17[Q8_TypeDentalcareProvided_Grouped]= Table69299[[#Headers],[Other]] )*(Table17[Question_Answers]= Table69299[[#This Row],[Other]] ),0)),"'", "")</f>
        <v>...</v>
      </c>
    </row>
    <row r="66" spans="1:6" ht="17.5" x14ac:dyDescent="0.35">
      <c r="A66" s="125" t="s">
        <v>71</v>
      </c>
      <c r="B66" s="95" t="str" cm="1">
        <f t="array" ref="B66">SUBSTITUTE( INDEX(Table17[Clinical_Display_Suppressed], MATCH(1,(Table17[Question]=$A$4)*(Table17[Q9_AreaOfWork]=$B$2)*(Table17[Q8_TypeDentalcareProvided_Grouped]= Table69299[[#Headers],[Other]] )*(Table17[Question_Answers]= Table69299[[#This Row],[Other]] ),0)),"'", "")</f>
        <v>...</v>
      </c>
      <c r="C66" s="95" t="str" cm="1">
        <f t="array" ref="C66">SUBSTITUTE( INDEX(Table17[Non_Display_Suppressed], MATCH(1,(Table17[Question]=$A$4)*(Table17[Q9_AreaOfWork]=$B$2)*(Table17[Q8_TypeDentalcareProvided_Grouped]= Table69299[[#Headers],[Other]] )*(Table17[Question_Answers]= Table69299[[#This Row],[Other]] ),0)),"'", "")</f>
        <v>4%</v>
      </c>
      <c r="D66" s="95" t="str" cm="1">
        <f t="array" ref="D66">SUBSTITUTE( INDEX(Table17[Mix_Display_Suppressed], MATCH(1,(Table17[Question]=$A$4)*(Table17[Q9_AreaOfWork]=$B$2)*(Table17[Q8_TypeDentalcareProvided_Grouped]= Table69299[[#Headers],[Other]] )*(Table17[Question_Answers]= Table69299[[#This Row],[Other]] ),0)),"'", "")</f>
        <v/>
      </c>
      <c r="E66" s="95" t="str" cm="1">
        <f t="array" ref="E66">SUBSTITUTE( INDEX(Table17[Other_Display_Suppressed], MATCH(1,(Table17[Question]=$A$4)*(Table17[Q9_AreaOfWork]=$B$2)*(Table17[Q8_TypeDentalcareProvided_Grouped]= Table69299[[#Headers],[Other]] )*(Table17[Question_Answers]= Table69299[[#This Row],[Other]] ),0)),"'", "")</f>
        <v>9.1%</v>
      </c>
    </row>
    <row r="67" spans="1:6" ht="17.5" x14ac:dyDescent="0.35">
      <c r="A67" s="126" t="s">
        <v>26</v>
      </c>
      <c r="B67" s="95" t="str" cm="1">
        <f t="array" ref="B67">SUBSTITUTE( INDEX(Table17[Clinical_Display_Suppressed], MATCH(1,(Table17[Question]=$A$4)*(Table17[Q9_AreaOfWork]=$B$2)*(Table17[Q8_TypeDentalcareProvided_Grouped]= Table69299[[#Headers],[Other]] )*(Table17[Question_Answers]= Table69299[[#This Row],[Other]] ),0)),"'", "")</f>
        <v>11.4%</v>
      </c>
      <c r="C67" s="95" t="str" cm="1">
        <f t="array" ref="C67">SUBSTITUTE( INDEX(Table17[Non_Display_Suppressed], MATCH(1,(Table17[Question]=$A$4)*(Table17[Q9_AreaOfWork]=$B$2)*(Table17[Q8_TypeDentalcareProvided_Grouped]= Table69299[[#Headers],[Other]] )*(Table17[Question_Answers]= Table69299[[#This Row],[Other]] ),0)),"'", "")</f>
        <v>3.2%</v>
      </c>
      <c r="D67" s="95" t="str" cm="1">
        <f t="array" ref="D67">SUBSTITUTE( INDEX(Table17[Mix_Display_Suppressed], MATCH(1,(Table17[Question]=$A$4)*(Table17[Q9_AreaOfWork]=$B$2)*(Table17[Q8_TypeDentalcareProvided_Grouped]= Table69299[[#Headers],[Other]] )*(Table17[Question_Answers]= Table69299[[#This Row],[Other]] ),0)),"'", "")</f>
        <v>11.5%</v>
      </c>
      <c r="E67" s="95" t="str" cm="1">
        <f t="array" ref="E67">SUBSTITUTE( INDEX(Table17[Other_Display_Suppressed], MATCH(1,(Table17[Question]=$A$4)*(Table17[Q9_AreaOfWork]=$B$2)*(Table17[Q8_TypeDentalcareProvided_Grouped]= Table69299[[#Headers],[Other]] )*(Table17[Question_Answers]= Table69299[[#This Row],[Other]] ),0)),"'", "")</f>
        <v>39.6%</v>
      </c>
    </row>
    <row r="68" spans="1:6" s="36" customFormat="1" ht="17.5" x14ac:dyDescent="0.35">
      <c r="A68" s="89" t="s">
        <v>27</v>
      </c>
      <c r="B68" s="96" t="str" cm="1">
        <f t="array" ref="B68">SUBSTITUTE( INDEX(Table17[Clinical_Display_Suppressed], MATCH(1,(Table17[Question]=$A$4)*(Table17[Q9_AreaOfWork]=$B$2)*(Table17[Q8_TypeDentalcareProvided_Grouped]= Table69299[[#Headers],[Other]] )*(Table17[Question_Answers]= Table69299[[#This Row],[Other]] ),0)),"'", "")</f>
        <v>370</v>
      </c>
      <c r="C68" s="96" t="str" cm="1">
        <f t="array" ref="C68">SUBSTITUTE( INDEX(Table17[Non_Display_Suppressed], MATCH(1,(Table17[Question]=$A$4)*(Table17[Q9_AreaOfWork]=$B$2)*(Table17[Q8_TypeDentalcareProvided_Grouped]= Table69299[[#Headers],[Other]] )*(Table17[Question_Answers]= Table69299[[#This Row],[Other]] ),0)),"'", "")</f>
        <v>251</v>
      </c>
      <c r="D68" s="96" t="str" cm="1">
        <f t="array" ref="D68">SUBSTITUTE( INDEX(Table17[Mix_Display_Suppressed], MATCH(1,(Table17[Question]=$A$4)*(Table17[Q9_AreaOfWork]=$B$2)*(Table17[Q8_TypeDentalcareProvided_Grouped]= Table69299[[#Headers],[Other]] )*(Table17[Question_Answers]= Table69299[[#This Row],[Other]] ),0)),"'", "")</f>
        <v>78</v>
      </c>
      <c r="E68" s="96" t="str" cm="1">
        <f t="array" ref="E68">SUBSTITUTE( INDEX(Table17[Other_Display_Suppressed], MATCH(1,(Table17[Question]=$A$4)*(Table17[Q9_AreaOfWork]=$B$2)*(Table17[Q8_TypeDentalcareProvided_Grouped]= Table69299[[#Headers],[Other]] )*(Table17[Question_Answers]= Table69299[[#This Row],[Other]] ),0)),"'", "")</f>
        <v>308</v>
      </c>
    </row>
    <row r="69" spans="1:6" s="36" customFormat="1" ht="15.5" x14ac:dyDescent="0.35">
      <c r="A69" s="121" t="s">
        <v>28</v>
      </c>
      <c r="B69" s="17"/>
      <c r="C69" s="17"/>
      <c r="D69" s="17"/>
      <c r="E69" s="17"/>
      <c r="F69" s="123"/>
    </row>
    <row r="70" spans="1:6" ht="30" customHeight="1" x14ac:dyDescent="0.35">
      <c r="A70" s="124" t="s">
        <v>49</v>
      </c>
      <c r="F70" s="112"/>
    </row>
    <row r="71" spans="1:6" ht="24" customHeight="1" x14ac:dyDescent="0.35">
      <c r="A71" s="43" t="s">
        <v>37</v>
      </c>
      <c r="B71" s="31"/>
      <c r="C71" s="31"/>
      <c r="D71" s="31"/>
      <c r="E71" s="31"/>
    </row>
    <row r="72" spans="1:6" ht="31" x14ac:dyDescent="0.35">
      <c r="A72" s="44" t="s">
        <v>38</v>
      </c>
      <c r="B72" s="31"/>
      <c r="C72" s="31"/>
      <c r="D72" s="31"/>
      <c r="E72" s="31"/>
    </row>
    <row r="73" spans="1:6" ht="15.5" x14ac:dyDescent="0.35">
      <c r="A73" s="18" t="s">
        <v>39</v>
      </c>
      <c r="B73" s="31"/>
      <c r="C73" s="31"/>
      <c r="D73" s="31"/>
      <c r="E73" s="31"/>
    </row>
    <row r="74" spans="1:6" ht="15.5" x14ac:dyDescent="0.35">
      <c r="A74" s="44" t="s">
        <v>40</v>
      </c>
      <c r="B74" s="31"/>
      <c r="C74" s="31"/>
      <c r="D74" s="31"/>
      <c r="E74" s="31"/>
    </row>
    <row r="75" spans="1:6" ht="22.5" customHeight="1" x14ac:dyDescent="0.35">
      <c r="A75" s="18" t="s">
        <v>41</v>
      </c>
      <c r="B75" s="31"/>
      <c r="C75" s="31"/>
      <c r="D75" s="31"/>
      <c r="E75" s="31"/>
    </row>
    <row r="76" spans="1:6" ht="37.5" customHeight="1" x14ac:dyDescent="0.35">
      <c r="A76" s="100"/>
      <c r="B76" s="31"/>
      <c r="C76" s="31"/>
      <c r="D76" s="31"/>
      <c r="E76" s="31"/>
    </row>
    <row r="77" spans="1:6" s="17" customFormat="1" ht="15.5" x14ac:dyDescent="0.35">
      <c r="A77" s="101" t="s">
        <v>14</v>
      </c>
    </row>
    <row r="78" spans="1:6" s="17" customFormat="1" ht="15.5" x14ac:dyDescent="0.35">
      <c r="A78" s="28" t="s">
        <v>15</v>
      </c>
    </row>
    <row r="79" spans="1:6" s="17" customFormat="1" ht="15.5" x14ac:dyDescent="0.35">
      <c r="A79" s="30" t="s">
        <v>16</v>
      </c>
    </row>
    <row r="80" spans="1:6" ht="15.5" x14ac:dyDescent="0.35">
      <c r="A80" s="17"/>
      <c r="B80" s="17"/>
      <c r="C80" s="17"/>
      <c r="D80" s="17"/>
      <c r="E80" s="17"/>
    </row>
    <row r="81" spans="1:5" ht="15.5" x14ac:dyDescent="0.35">
      <c r="A81" s="17"/>
      <c r="B81" s="17"/>
      <c r="C81" s="17"/>
      <c r="D81" s="17"/>
      <c r="E81" s="17"/>
    </row>
    <row r="82" spans="1:5" ht="15.5" x14ac:dyDescent="0.35">
      <c r="A82" s="17"/>
      <c r="B82" s="17"/>
      <c r="C82" s="17"/>
      <c r="D82" s="17"/>
      <c r="E82" s="17"/>
    </row>
    <row r="83" spans="1:5" ht="15.5" x14ac:dyDescent="0.35">
      <c r="A83" s="17"/>
      <c r="B83" s="17"/>
      <c r="C83" s="17"/>
      <c r="D83" s="17"/>
      <c r="E83" s="17"/>
    </row>
    <row r="84" spans="1:5" ht="15.5" x14ac:dyDescent="0.35">
      <c r="A84" s="17"/>
      <c r="B84" s="17"/>
      <c r="C84" s="17"/>
      <c r="D84" s="17"/>
      <c r="E84" s="17"/>
    </row>
    <row r="85" spans="1:5" ht="15.5" x14ac:dyDescent="0.35">
      <c r="A85" s="17"/>
      <c r="B85" s="17"/>
      <c r="C85" s="17"/>
      <c r="D85" s="17"/>
      <c r="E85" s="17"/>
    </row>
    <row r="86" spans="1:5" ht="15.5" x14ac:dyDescent="0.35">
      <c r="A86" s="18"/>
      <c r="B86" s="18"/>
      <c r="C86" s="18"/>
      <c r="D86" s="18"/>
      <c r="E86" s="18"/>
    </row>
  </sheetData>
  <sheetProtection algorithmName="SHA-512" hashValue="iA6rJD2KUj1nfL/M68D76jRlCtB2osLuJOPm5OcPtRROl3hpq2eeOp/Wx3MjmYZFuXcEtDBXBbbvkjQ3K5KWGw==" saltValue="mR8fnbWadd/rZ0/96NVfyw=="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31621B0A-6865-4769-8797-39C1A99DEFDC}">
          <x14:formula1>
            <xm:f>'Master Data'!$A$2:$A$8</xm:f>
          </x14:formula1>
          <xm:sqref>B2:C2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AFE90-868B-4043-8B23-5248C32AD277}">
  <sheetPr codeName="Sheet4">
    <tabColor theme="9" tint="0.59999389629810485"/>
  </sheetPr>
  <dimension ref="A1:F73"/>
  <sheetViews>
    <sheetView showGridLines="0" zoomScale="85" zoomScaleNormal="85" workbookViewId="0">
      <pane ySplit="4" topLeftCell="A5" activePane="bottomLeft" state="frozen"/>
      <selection activeCell="F36" sqref="F36"/>
      <selection pane="bottomLeft" activeCell="B2" sqref="B2:C2"/>
    </sheetView>
  </sheetViews>
  <sheetFormatPr defaultColWidth="11.54296875" defaultRowHeight="15.75" customHeight="1" x14ac:dyDescent="0.35"/>
  <cols>
    <col min="1" max="1" width="82.81640625" style="135" customWidth="1"/>
    <col min="2" max="2" width="21.453125" style="8" customWidth="1"/>
    <col min="3" max="3" width="23.453125" style="8" customWidth="1"/>
    <col min="4" max="4" width="36.453125" style="8" customWidth="1"/>
    <col min="5" max="5" width="23.1796875" style="8" customWidth="1"/>
    <col min="6" max="6" width="10.54296875" style="133" customWidth="1"/>
    <col min="7" max="16384" width="11.54296875" style="133"/>
  </cols>
  <sheetData>
    <row r="1" spans="1:6" s="18" customFormat="1" ht="9" customHeight="1" x14ac:dyDescent="0.35">
      <c r="B1" s="8"/>
      <c r="C1" s="8"/>
      <c r="D1" s="8"/>
      <c r="E1" s="8"/>
      <c r="F1" s="8"/>
    </row>
    <row r="2" spans="1:6" s="18" customFormat="1" ht="21" customHeight="1" x14ac:dyDescent="0.35">
      <c r="A2" s="14" t="s">
        <v>17</v>
      </c>
      <c r="B2" s="177" t="s">
        <v>18</v>
      </c>
      <c r="C2" s="177"/>
      <c r="D2" s="8"/>
      <c r="E2" s="8"/>
      <c r="F2" s="8"/>
    </row>
    <row r="3" spans="1:6" s="19" customFormat="1" ht="9" customHeight="1" x14ac:dyDescent="0.35">
      <c r="B3" s="20"/>
      <c r="C3" s="20"/>
      <c r="D3" s="20"/>
      <c r="E3" s="20"/>
      <c r="F3" s="20"/>
    </row>
    <row r="4" spans="1:6" s="81" customFormat="1" ht="30" customHeight="1" x14ac:dyDescent="0.35">
      <c r="A4" s="81" t="s">
        <v>72</v>
      </c>
      <c r="B4" s="82"/>
      <c r="C4" s="82"/>
      <c r="D4" s="83"/>
      <c r="E4" s="82"/>
      <c r="F4" s="82"/>
    </row>
    <row r="5" spans="1:6" s="84" customFormat="1" ht="28.4" customHeight="1" x14ac:dyDescent="0.35">
      <c r="A5" s="84" t="str">
        <f>B2</f>
        <v>United Kingdom</v>
      </c>
      <c r="B5" s="85"/>
      <c r="C5" s="85"/>
      <c r="D5" s="85"/>
      <c r="E5" s="85"/>
    </row>
    <row r="6" spans="1:6" s="130" customFormat="1" ht="40.5" customHeight="1" x14ac:dyDescent="0.35">
      <c r="A6" s="127" t="s">
        <v>73</v>
      </c>
      <c r="B6" s="128" t="s">
        <v>45</v>
      </c>
      <c r="C6" s="129"/>
      <c r="D6" s="129"/>
      <c r="E6" s="101"/>
    </row>
    <row r="7" spans="1:6" s="18" customFormat="1" ht="24" customHeight="1" x14ac:dyDescent="0.35">
      <c r="A7" s="172" t="s">
        <v>74</v>
      </c>
      <c r="B7" s="114" t="str" cm="1">
        <f t="array" ref="B7">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58.9%</v>
      </c>
      <c r="C7" s="8"/>
      <c r="D7" s="8"/>
      <c r="E7" s="28"/>
    </row>
    <row r="8" spans="1:6" s="18" customFormat="1" ht="17.25" customHeight="1" x14ac:dyDescent="0.35">
      <c r="A8" s="172" t="s">
        <v>75</v>
      </c>
      <c r="B8" s="95" t="str" cm="1">
        <f t="array" ref="B8">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27%</v>
      </c>
      <c r="C8" s="8"/>
      <c r="D8" s="8"/>
      <c r="E8" s="30"/>
    </row>
    <row r="9" spans="1:6" s="18" customFormat="1" ht="17.5" x14ac:dyDescent="0.35">
      <c r="A9" s="172" t="s">
        <v>76</v>
      </c>
      <c r="B9" s="95" t="str" cm="1">
        <f t="array" ref="B9">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9.4%</v>
      </c>
      <c r="C9" s="8"/>
      <c r="D9" s="8"/>
      <c r="E9" s="8"/>
    </row>
    <row r="10" spans="1:6" s="18" customFormat="1" ht="17.5" x14ac:dyDescent="0.35">
      <c r="A10" s="172" t="s">
        <v>77</v>
      </c>
      <c r="B10" s="95" t="str" cm="1">
        <f t="array" ref="B10">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1.8%</v>
      </c>
      <c r="C10" s="8"/>
      <c r="D10" s="8"/>
      <c r="E10" s="8"/>
    </row>
    <row r="11" spans="1:6" s="18" customFormat="1" ht="17.5" x14ac:dyDescent="0.35">
      <c r="A11" s="172" t="s">
        <v>78</v>
      </c>
      <c r="B11" s="95" t="str" cm="1">
        <f t="array" ref="B11">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1.2%</v>
      </c>
      <c r="C11" s="8"/>
      <c r="D11" s="8"/>
      <c r="E11" s="8"/>
    </row>
    <row r="12" spans="1:6" s="18" customFormat="1" ht="17.5" x14ac:dyDescent="0.35">
      <c r="A12" s="172" t="s">
        <v>79</v>
      </c>
      <c r="B12" s="95" t="str" cm="1">
        <f t="array" ref="B12">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0.2%</v>
      </c>
      <c r="C12" s="8"/>
      <c r="D12" s="8"/>
      <c r="E12" s="8"/>
    </row>
    <row r="13" spans="1:6" s="18" customFormat="1" ht="17.5" x14ac:dyDescent="0.35">
      <c r="A13" s="172" t="s">
        <v>80</v>
      </c>
      <c r="B13" s="95" t="str" cm="1">
        <f t="array" ref="B13">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0.3%</v>
      </c>
      <c r="C13" s="8"/>
      <c r="D13" s="8"/>
      <c r="E13" s="8"/>
    </row>
    <row r="14" spans="1:6" s="18" customFormat="1" ht="17.5" x14ac:dyDescent="0.35">
      <c r="A14" s="172" t="s">
        <v>26</v>
      </c>
      <c r="B14" s="95" t="str" cm="1">
        <f t="array" ref="B14">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1.1%</v>
      </c>
      <c r="C14" s="8"/>
      <c r="D14" s="8"/>
      <c r="E14" s="8"/>
    </row>
    <row r="15" spans="1:6" s="18" customFormat="1" ht="17.5" x14ac:dyDescent="0.35">
      <c r="A15" s="173" t="s">
        <v>27</v>
      </c>
      <c r="B15" s="174" t="str" cm="1">
        <f t="array" ref="B15">SUBSTITUTE( INDEX(Table17[Total_Display_Suppressed], MATCH(1,(Table17[Question]=$A$4)*(Table17[Q9_AreaOfWork]=$B$2)*(Table17[Q8_TypeDentalcareProvided_Grouped]= "All" )*(Table17[Question_Answers]= Table228345[[#This Row],[5. Considering all dental sector work you do, on average how is your time spent between clinical and non-clinical work? ]]),0)),"'", "")</f>
        <v>32356</v>
      </c>
      <c r="C15" s="8"/>
      <c r="D15" s="8"/>
      <c r="E15" s="8"/>
    </row>
    <row r="16" spans="1:6" s="36" customFormat="1" ht="36" customHeight="1" x14ac:dyDescent="0.35">
      <c r="A16" s="36" t="s">
        <v>28</v>
      </c>
      <c r="B16" s="17"/>
      <c r="C16" s="92"/>
      <c r="D16" s="92"/>
      <c r="E16" s="92"/>
    </row>
    <row r="17" spans="1:5" s="132" customFormat="1" ht="16" x14ac:dyDescent="0.35">
      <c r="A17" s="94" t="s">
        <v>29</v>
      </c>
      <c r="B17" s="94" t="s">
        <v>30</v>
      </c>
      <c r="C17" s="94" t="s">
        <v>50</v>
      </c>
      <c r="D17" s="94" t="s">
        <v>32</v>
      </c>
      <c r="E17" s="94" t="s">
        <v>33</v>
      </c>
    </row>
    <row r="18" spans="1:5" ht="17.5" x14ac:dyDescent="0.35">
      <c r="A18" s="175" t="s">
        <v>74</v>
      </c>
      <c r="B18" s="95" t="str" cm="1">
        <f t="array" ref="B18">SUBSTITUTE( INDEX(Table17[Clinical_Display_Suppressed], MATCH(1,(Table17[Question]=$A$4)*(Table17[Q9_AreaOfWork]=$B$2)*(Table17[Q8_TypeDentalcareProvided_Grouped]= Table91321[[#Headers],[NHS]] )*(Table17[Question_Answers]=Table91321[[#This Row],[NHS]]),0)),"'", "")</f>
        <v>68.1%</v>
      </c>
      <c r="C18" s="95" t="str" cm="1">
        <f t="array" ref="C18">SUBSTITUTE( INDEX(Table17[Non_Display_Suppressed], MATCH(1,(Table17[Question]=$A$4)*(Table17[Q9_AreaOfWork]=$B$2)*(Table17[Q8_TypeDentalcareProvided_Grouped]= Table91321[[#Headers],[NHS]] )*(Table17[Question_Answers]=Table91321[[#This Row],[NHS]]),0)),"'", "")</f>
        <v/>
      </c>
      <c r="D18" s="95" t="str" cm="1">
        <f t="array" ref="D18">SUBSTITUTE( INDEX(Table17[Mix_Display_Suppressed], MATCH(1,(Table17[Question]=$A$4)*(Table17[Q9_AreaOfWork]=$B$2)*(Table17[Q8_TypeDentalcareProvided_Grouped]= Table91321[[#Headers],[NHS]] )*(Table17[Question_Answers]=Table91321[[#This Row],[NHS]]),0)),"'", "")</f>
        <v/>
      </c>
      <c r="E18" s="95" t="str" cm="1">
        <f t="array" ref="E18">SUBSTITUTE( INDEX(Table17[Other_Display_Suppressed], MATCH(1,(Table17[Question]=$A$4)*(Table17[Q9_AreaOfWork]=$B$2)*(Table17[Q8_TypeDentalcareProvided_Grouped]= Table91321[[#Headers],[NHS]] )*(Table17[Question_Answers]=Table91321[[#This Row],[NHS]]),0)),"'", "")</f>
        <v/>
      </c>
    </row>
    <row r="19" spans="1:5" ht="17.5" x14ac:dyDescent="0.35">
      <c r="A19" s="175" t="s">
        <v>75</v>
      </c>
      <c r="B19" s="95" t="str" cm="1">
        <f t="array" ref="B19">SUBSTITUTE( INDEX(Table17[Clinical_Display_Suppressed], MATCH(1,(Table17[Question]=$A$4)*(Table17[Q9_AreaOfWork]=$B$2)*(Table17[Q8_TypeDentalcareProvided_Grouped]= Table91321[[#Headers],[NHS]] )*(Table17[Question_Answers]=Table91321[[#This Row],[NHS]]),0)),"'", "")</f>
        <v>31.9%</v>
      </c>
      <c r="C19" s="95" t="str" cm="1">
        <f t="array" ref="C19">SUBSTITUTE( INDEX(Table17[Non_Display_Suppressed], MATCH(1,(Table17[Question]=$A$4)*(Table17[Q9_AreaOfWork]=$B$2)*(Table17[Q8_TypeDentalcareProvided_Grouped]= Table91321[[#Headers],[NHS]] )*(Table17[Question_Answers]=Table91321[[#This Row],[NHS]]),0)),"'", "")</f>
        <v/>
      </c>
      <c r="D19" s="95" t="str" cm="1">
        <f t="array" ref="D19">SUBSTITUTE( INDEX(Table17[Mix_Display_Suppressed], MATCH(1,(Table17[Question]=$A$4)*(Table17[Q9_AreaOfWork]=$B$2)*(Table17[Q8_TypeDentalcareProvided_Grouped]= Table91321[[#Headers],[NHS]] )*(Table17[Question_Answers]=Table91321[[#This Row],[NHS]]),0)),"'", "")</f>
        <v/>
      </c>
      <c r="E19" s="95" t="str" cm="1">
        <f t="array" ref="E19">SUBSTITUTE( INDEX(Table17[Other_Display_Suppressed], MATCH(1,(Table17[Question]=$A$4)*(Table17[Q9_AreaOfWork]=$B$2)*(Table17[Q8_TypeDentalcareProvided_Grouped]= Table91321[[#Headers],[NHS]] )*(Table17[Question_Answers]=Table91321[[#This Row],[NHS]]),0)),"'", "")</f>
        <v/>
      </c>
    </row>
    <row r="20" spans="1:5" ht="17.5" x14ac:dyDescent="0.35">
      <c r="A20" s="175" t="s">
        <v>76</v>
      </c>
      <c r="B20" s="95" t="str" cm="1">
        <f t="array" ref="B20">SUBSTITUTE( INDEX(Table17[Clinical_Display_Suppressed], MATCH(1,(Table17[Question]=$A$4)*(Table17[Q9_AreaOfWork]=$B$2)*(Table17[Q8_TypeDentalcareProvided_Grouped]= Table91321[[#Headers],[NHS]] )*(Table17[Question_Answers]=Table91321[[#This Row],[NHS]]),0)),"'", "")</f>
        <v/>
      </c>
      <c r="C20" s="95" t="str" cm="1">
        <f t="array" ref="C20">SUBSTITUTE( INDEX(Table17[Non_Display_Suppressed], MATCH(1,(Table17[Question]=$A$4)*(Table17[Q9_AreaOfWork]=$B$2)*(Table17[Q8_TypeDentalcareProvided_Grouped]= Table91321[[#Headers],[NHS]] )*(Table17[Question_Answers]=Table91321[[#This Row],[NHS]]),0)),"'", "")</f>
        <v/>
      </c>
      <c r="D20" s="95" t="str" cm="1">
        <f t="array" ref="D20">SUBSTITUTE( INDEX(Table17[Mix_Display_Suppressed], MATCH(1,(Table17[Question]=$A$4)*(Table17[Q9_AreaOfWork]=$B$2)*(Table17[Q8_TypeDentalcareProvided_Grouped]= Table91321[[#Headers],[NHS]] )*(Table17[Question_Answers]=Table91321[[#This Row],[NHS]]),0)),"'", "")</f>
        <v>100%</v>
      </c>
      <c r="E20" s="95" t="str" cm="1">
        <f t="array" ref="E20">SUBSTITUTE( INDEX(Table17[Other_Display_Suppressed], MATCH(1,(Table17[Question]=$A$4)*(Table17[Q9_AreaOfWork]=$B$2)*(Table17[Q8_TypeDentalcareProvided_Grouped]= Table91321[[#Headers],[NHS]] )*(Table17[Question_Answers]=Table91321[[#This Row],[NHS]]),0)),"'", "")</f>
        <v/>
      </c>
    </row>
    <row r="21" spans="1:5" ht="17.5" x14ac:dyDescent="0.35">
      <c r="A21" s="175" t="s">
        <v>77</v>
      </c>
      <c r="B21" s="95" t="str" cm="1">
        <f t="array" ref="B21">SUBSTITUTE( INDEX(Table17[Clinical_Display_Suppressed], MATCH(1,(Table17[Question]=$A$4)*(Table17[Q9_AreaOfWork]=$B$2)*(Table17[Q8_TypeDentalcareProvided_Grouped]= Table91321[[#Headers],[NHS]] )*(Table17[Question_Answers]=Table91321[[#This Row],[NHS]]),0)),"'", "")</f>
        <v/>
      </c>
      <c r="C21" s="95" t="str" cm="1">
        <f t="array" ref="C21">SUBSTITUTE( INDEX(Table17[Non_Display_Suppressed], MATCH(1,(Table17[Question]=$A$4)*(Table17[Q9_AreaOfWork]=$B$2)*(Table17[Q8_TypeDentalcareProvided_Grouped]= Table91321[[#Headers],[NHS]] )*(Table17[Question_Answers]=Table91321[[#This Row],[NHS]]),0)),"'", "")</f>
        <v>65.1%</v>
      </c>
      <c r="D21" s="95" t="str" cm="1">
        <f t="array" ref="D21">SUBSTITUTE( INDEX(Table17[Mix_Display_Suppressed], MATCH(1,(Table17[Question]=$A$4)*(Table17[Q9_AreaOfWork]=$B$2)*(Table17[Q8_TypeDentalcareProvided_Grouped]= Table91321[[#Headers],[NHS]] )*(Table17[Question_Answers]=Table91321[[#This Row],[NHS]]),0)),"'", "")</f>
        <v/>
      </c>
      <c r="E21" s="95" t="str" cm="1">
        <f t="array" ref="E21">SUBSTITUTE( INDEX(Table17[Other_Display_Suppressed], MATCH(1,(Table17[Question]=$A$4)*(Table17[Q9_AreaOfWork]=$B$2)*(Table17[Q8_TypeDentalcareProvided_Grouped]= Table91321[[#Headers],[NHS]] )*(Table17[Question_Answers]=Table91321[[#This Row],[NHS]]),0)),"'", "")</f>
        <v/>
      </c>
    </row>
    <row r="22" spans="1:5" ht="17.5" x14ac:dyDescent="0.35">
      <c r="A22" s="175" t="s">
        <v>78</v>
      </c>
      <c r="B22" s="95" t="str" cm="1">
        <f t="array" ref="B22">SUBSTITUTE( INDEX(Table17[Clinical_Display_Suppressed], MATCH(1,(Table17[Question]=$A$4)*(Table17[Q9_AreaOfWork]=$B$2)*(Table17[Q8_TypeDentalcareProvided_Grouped]= Table91321[[#Headers],[NHS]] )*(Table17[Question_Answers]=Table91321[[#This Row],[NHS]]),0)),"'", "")</f>
        <v/>
      </c>
      <c r="C22" s="95" t="str" cm="1">
        <f t="array" ref="C22">SUBSTITUTE( INDEX(Table17[Non_Display_Suppressed], MATCH(1,(Table17[Question]=$A$4)*(Table17[Q9_AreaOfWork]=$B$2)*(Table17[Q8_TypeDentalcareProvided_Grouped]= Table91321[[#Headers],[NHS]] )*(Table17[Question_Answers]=Table91321[[#This Row],[NHS]]),0)),"'", "")</f>
        <v>34.9%</v>
      </c>
      <c r="D22" s="95" t="str" cm="1">
        <f t="array" ref="D22">SUBSTITUTE( INDEX(Table17[Mix_Display_Suppressed], MATCH(1,(Table17[Question]=$A$4)*(Table17[Q9_AreaOfWork]=$B$2)*(Table17[Q8_TypeDentalcareProvided_Grouped]= Table91321[[#Headers],[NHS]] )*(Table17[Question_Answers]=Table91321[[#This Row],[NHS]]),0)),"'", "")</f>
        <v/>
      </c>
      <c r="E22" s="95" t="str" cm="1">
        <f t="array" ref="E22">SUBSTITUTE( INDEX(Table17[Other_Display_Suppressed], MATCH(1,(Table17[Question]=$A$4)*(Table17[Q9_AreaOfWork]=$B$2)*(Table17[Q8_TypeDentalcareProvided_Grouped]= Table91321[[#Headers],[NHS]] )*(Table17[Question_Answers]=Table91321[[#This Row],[NHS]]),0)),"'", "")</f>
        <v/>
      </c>
    </row>
    <row r="23" spans="1:5" ht="17.5" x14ac:dyDescent="0.35">
      <c r="A23" s="175" t="s">
        <v>79</v>
      </c>
      <c r="B23" s="95" t="str" cm="1">
        <f t="array" ref="B23">SUBSTITUTE( INDEX(Table17[Clinical_Display_Suppressed], MATCH(1,(Table17[Question]=$A$4)*(Table17[Q9_AreaOfWork]=$B$2)*(Table17[Q8_TypeDentalcareProvided_Grouped]= Table91321[[#Headers],[NHS]] )*(Table17[Question_Answers]=Table91321[[#This Row],[NHS]]),0)),"'", "")</f>
        <v/>
      </c>
      <c r="C23" s="95" t="str" cm="1">
        <f t="array" ref="C23">SUBSTITUTE( INDEX(Table17[Non_Display_Suppressed], MATCH(1,(Table17[Question]=$A$4)*(Table17[Q9_AreaOfWork]=$B$2)*(Table17[Q8_TypeDentalcareProvided_Grouped]= Table91321[[#Headers],[NHS]] )*(Table17[Question_Answers]=Table91321[[#This Row],[NHS]]),0)),"'", "")</f>
        <v/>
      </c>
      <c r="D23" s="95" t="str" cm="1">
        <f t="array" ref="D23">SUBSTITUTE( INDEX(Table17[Mix_Display_Suppressed], MATCH(1,(Table17[Question]=$A$4)*(Table17[Q9_AreaOfWork]=$B$2)*(Table17[Q8_TypeDentalcareProvided_Grouped]= Table91321[[#Headers],[NHS]] )*(Table17[Question_Answers]=Table91321[[#This Row],[NHS]]),0)),"'", "")</f>
        <v/>
      </c>
      <c r="E23" s="95" t="str" cm="1">
        <f t="array" ref="E23">SUBSTITUTE( INDEX(Table17[Other_Display_Suppressed], MATCH(1,(Table17[Question]=$A$4)*(Table17[Q9_AreaOfWork]=$B$2)*(Table17[Q8_TypeDentalcareProvided_Grouped]= Table91321[[#Headers],[NHS]] )*(Table17[Question_Answers]=Table91321[[#This Row],[NHS]]),0)),"'", "")</f>
        <v>33.7%</v>
      </c>
    </row>
    <row r="24" spans="1:5" ht="17.5" x14ac:dyDescent="0.35">
      <c r="A24" s="175" t="s">
        <v>80</v>
      </c>
      <c r="B24" s="95" t="str" cm="1">
        <f t="array" ref="B24">SUBSTITUTE( INDEX(Table17[Clinical_Display_Suppressed], MATCH(1,(Table17[Question]=$A$4)*(Table17[Q9_AreaOfWork]=$B$2)*(Table17[Q8_TypeDentalcareProvided_Grouped]= Table91321[[#Headers],[NHS]] )*(Table17[Question_Answers]=Table91321[[#This Row],[NHS]]),0)),"'", "")</f>
        <v/>
      </c>
      <c r="C24" s="95" t="str" cm="1">
        <f t="array" ref="C24">SUBSTITUTE( INDEX(Table17[Non_Display_Suppressed], MATCH(1,(Table17[Question]=$A$4)*(Table17[Q9_AreaOfWork]=$B$2)*(Table17[Q8_TypeDentalcareProvided_Grouped]= Table91321[[#Headers],[NHS]] )*(Table17[Question_Answers]=Table91321[[#This Row],[NHS]]),0)),"'", "")</f>
        <v/>
      </c>
      <c r="D24" s="95" t="str" cm="1">
        <f t="array" ref="D24">SUBSTITUTE( INDEX(Table17[Mix_Display_Suppressed], MATCH(1,(Table17[Question]=$A$4)*(Table17[Q9_AreaOfWork]=$B$2)*(Table17[Q8_TypeDentalcareProvided_Grouped]= Table91321[[#Headers],[NHS]] )*(Table17[Question_Answers]=Table91321[[#This Row],[NHS]]),0)),"'", "")</f>
        <v/>
      </c>
      <c r="E24" s="95" t="str" cm="1">
        <f t="array" ref="E24">SUBSTITUTE( INDEX(Table17[Other_Display_Suppressed], MATCH(1,(Table17[Question]=$A$4)*(Table17[Q9_AreaOfWork]=$B$2)*(Table17[Q8_TypeDentalcareProvided_Grouped]= Table91321[[#Headers],[NHS]] )*(Table17[Question_Answers]=Table91321[[#This Row],[NHS]]),0)),"'", "")</f>
        <v>17.3%</v>
      </c>
    </row>
    <row r="25" spans="1:5" ht="17.5" x14ac:dyDescent="0.35">
      <c r="A25" s="175" t="s">
        <v>26</v>
      </c>
      <c r="B25" s="95" t="str" cm="1">
        <f t="array" ref="B25">SUBSTITUTE( INDEX(Table17[Clinical_Display_Suppressed], MATCH(1,(Table17[Question]=$A$4)*(Table17[Q9_AreaOfWork]=$B$2)*(Table17[Q8_TypeDentalcareProvided_Grouped]= Table91321[[#Headers],[NHS]] )*(Table17[Question_Answers]=Table91321[[#This Row],[NHS]]),0)),"'", "")</f>
        <v/>
      </c>
      <c r="C25" s="95" t="str" cm="1">
        <f t="array" ref="C25">SUBSTITUTE( INDEX(Table17[Non_Display_Suppressed], MATCH(1,(Table17[Question]=$A$4)*(Table17[Q9_AreaOfWork]=$B$2)*(Table17[Q8_TypeDentalcareProvided_Grouped]= Table91321[[#Headers],[NHS]] )*(Table17[Question_Answers]=Table91321[[#This Row],[NHS]]),0)),"'", "")</f>
        <v/>
      </c>
      <c r="D25" s="95" t="str" cm="1">
        <f t="array" ref="D25">SUBSTITUTE( INDEX(Table17[Mix_Display_Suppressed], MATCH(1,(Table17[Question]=$A$4)*(Table17[Q9_AreaOfWork]=$B$2)*(Table17[Q8_TypeDentalcareProvided_Grouped]= Table91321[[#Headers],[NHS]] )*(Table17[Question_Answers]=Table91321[[#This Row],[NHS]]),0)),"'", "")</f>
        <v/>
      </c>
      <c r="E25" s="95" t="str" cm="1">
        <f t="array" ref="E25">SUBSTITUTE( INDEX(Table17[Other_Display_Suppressed], MATCH(1,(Table17[Question]=$A$4)*(Table17[Q9_AreaOfWork]=$B$2)*(Table17[Q8_TypeDentalcareProvided_Grouped]= Table91321[[#Headers],[NHS]] )*(Table17[Question_Answers]=Table91321[[#This Row],[NHS]]),0)),"'", "")</f>
        <v>49%</v>
      </c>
    </row>
    <row r="26" spans="1:5" ht="17.5" x14ac:dyDescent="0.35">
      <c r="A26" s="173" t="s">
        <v>27</v>
      </c>
      <c r="B26" s="96" t="str" cm="1">
        <f t="array" ref="B26">SUBSTITUTE( INDEX(Table17[Clinical_Display_Suppressed], MATCH(1,(Table17[Question]=$A$4)*(Table17[Q9_AreaOfWork]=$B$2)*(Table17[Q8_TypeDentalcareProvided_Grouped]= Table91321[[#Headers],[NHS]] )*(Table17[Question_Answers]=Table91321[[#This Row],[NHS]]),0)),"'", "")</f>
        <v>11652</v>
      </c>
      <c r="C26" s="96" t="str" cm="1">
        <f t="array" ref="C26">SUBSTITUTE( INDEX(Table17[Non_Display_Suppressed], MATCH(1,(Table17[Question]=$A$4)*(Table17[Q9_AreaOfWork]=$B$2)*(Table17[Q8_TypeDentalcareProvided_Grouped]= Table91321[[#Headers],[NHS]] )*(Table17[Question_Answers]=Table91321[[#This Row],[NHS]]),0)),"'", "")</f>
        <v>338</v>
      </c>
      <c r="D26" s="96" t="str" cm="1">
        <f t="array" ref="D26">SUBSTITUTE( INDEX(Table17[Mix_Display_Suppressed], MATCH(1,(Table17[Question]=$A$4)*(Table17[Q9_AreaOfWork]=$B$2)*(Table17[Q8_TypeDentalcareProvided_Grouped]= Table91321[[#Headers],[NHS]] )*(Table17[Question_Answers]=Table91321[[#This Row],[NHS]]),0)),"'", "")</f>
        <v>1081</v>
      </c>
      <c r="E26" s="96" t="str" cm="1">
        <f t="array" ref="E26">SUBSTITUTE( INDEX(Table17[Other_Display_Suppressed], MATCH(1,(Table17[Question]=$A$4)*(Table17[Q9_AreaOfWork]=$B$2)*(Table17[Q8_TypeDentalcareProvided_Grouped]= Table91321[[#Headers],[NHS]] )*(Table17[Question_Answers]=Table91321[[#This Row],[NHS]]),0)),"'", "")</f>
        <v>98</v>
      </c>
    </row>
    <row r="27" spans="1:5" s="36" customFormat="1" ht="36" customHeight="1" x14ac:dyDescent="0.35">
      <c r="A27" s="36" t="s">
        <v>28</v>
      </c>
      <c r="B27" s="17"/>
      <c r="C27" s="17"/>
      <c r="D27" s="17"/>
      <c r="E27" s="17"/>
    </row>
    <row r="28" spans="1:5" s="132" customFormat="1" ht="16" x14ac:dyDescent="0.35">
      <c r="A28" s="98" t="s">
        <v>34</v>
      </c>
      <c r="B28" s="97" t="s">
        <v>30</v>
      </c>
      <c r="C28" s="97" t="s">
        <v>50</v>
      </c>
      <c r="D28" s="97" t="s">
        <v>32</v>
      </c>
      <c r="E28" s="97" t="s">
        <v>33</v>
      </c>
    </row>
    <row r="29" spans="1:5" ht="17.5" x14ac:dyDescent="0.35">
      <c r="A29" s="172" t="s">
        <v>74</v>
      </c>
      <c r="B29" s="95" t="str" cm="1">
        <f t="array" ref="B29">SUBSTITUTE( INDEX(Table17[Clinical_Display_Suppressed], MATCH(1,(Table17[Question]=$A$4)*(Table17[Q9_AreaOfWork]=$B$2)*(Table17[Q8_TypeDentalcareProvided_Grouped]= Table92322[[#Headers],[Private]] )*(Table17[Question_Answers]=Table92322[[#This Row],[Private]]),0)),"'", "")</f>
        <v>66.6%</v>
      </c>
      <c r="C29" s="95" t="str" cm="1">
        <f t="array" ref="C29">SUBSTITUTE( INDEX(Table17[Non_Display_Suppressed], MATCH(1,(Table17[Question]=$A$4)*(Table17[Q9_AreaOfWork]=$B$2)*(Table17[Q8_TypeDentalcareProvided_Grouped]= Table92322[[#Headers],[Private]] )*(Table17[Question_Answers]=Table92322[[#This Row],[Private]]),0)),"'", "")</f>
        <v/>
      </c>
      <c r="D29" s="95" t="str" cm="1">
        <f t="array" ref="D29">SUBSTITUTE( INDEX(Table17[Mix_Display_Suppressed], MATCH(1,(Table17[Question]=$A$4)*(Table17[Q9_AreaOfWork]=$B$2)*(Table17[Q8_TypeDentalcareProvided_Grouped]= Table92322[[#Headers],[Private]] )*(Table17[Question_Answers]=Table92322[[#This Row],[Private]]),0)),"'", "")</f>
        <v/>
      </c>
      <c r="E29" s="95" t="str" cm="1">
        <f t="array" ref="E29">SUBSTITUTE( INDEX(Table17[Other_Display_Suppressed], MATCH(1,(Table17[Question]=$A$4)*(Table17[Q9_AreaOfWork]=$B$2)*(Table17[Q8_TypeDentalcareProvided_Grouped]= Table92322[[#Headers],[Private]] )*(Table17[Question_Answers]=Table92322[[#This Row],[Private]]),0)),"'", "")</f>
        <v/>
      </c>
    </row>
    <row r="30" spans="1:5" ht="17.5" x14ac:dyDescent="0.35">
      <c r="A30" s="172" t="s">
        <v>75</v>
      </c>
      <c r="B30" s="95" t="str" cm="1">
        <f t="array" ref="B30">SUBSTITUTE( INDEX(Table17[Clinical_Display_Suppressed], MATCH(1,(Table17[Question]=$A$4)*(Table17[Q9_AreaOfWork]=$B$2)*(Table17[Q8_TypeDentalcareProvided_Grouped]= Table92322[[#Headers],[Private]] )*(Table17[Question_Answers]=Table92322[[#This Row],[Private]]),0)),"'", "")</f>
        <v>33.4%</v>
      </c>
      <c r="C30" s="95" t="str" cm="1">
        <f t="array" ref="C30">SUBSTITUTE( INDEX(Table17[Non_Display_Suppressed], MATCH(1,(Table17[Question]=$A$4)*(Table17[Q9_AreaOfWork]=$B$2)*(Table17[Q8_TypeDentalcareProvided_Grouped]= Table92322[[#Headers],[Private]] )*(Table17[Question_Answers]=Table92322[[#This Row],[Private]]),0)),"'", "")</f>
        <v/>
      </c>
      <c r="D30" s="95" t="str" cm="1">
        <f t="array" ref="D30">SUBSTITUTE( INDEX(Table17[Mix_Display_Suppressed], MATCH(1,(Table17[Question]=$A$4)*(Table17[Q9_AreaOfWork]=$B$2)*(Table17[Q8_TypeDentalcareProvided_Grouped]= Table92322[[#Headers],[Private]] )*(Table17[Question_Answers]=Table92322[[#This Row],[Private]]),0)),"'", "")</f>
        <v/>
      </c>
      <c r="E30" s="95" t="str" cm="1">
        <f t="array" ref="E30">SUBSTITUTE( INDEX(Table17[Other_Display_Suppressed], MATCH(1,(Table17[Question]=$A$4)*(Table17[Q9_AreaOfWork]=$B$2)*(Table17[Q8_TypeDentalcareProvided_Grouped]= Table92322[[#Headers],[Private]] )*(Table17[Question_Answers]=Table92322[[#This Row],[Private]]),0)),"'", "")</f>
        <v/>
      </c>
    </row>
    <row r="31" spans="1:5" ht="17.5" x14ac:dyDescent="0.35">
      <c r="A31" s="172" t="s">
        <v>76</v>
      </c>
      <c r="B31" s="95" t="str" cm="1">
        <f t="array" ref="B31">SUBSTITUTE( INDEX(Table17[Clinical_Display_Suppressed], MATCH(1,(Table17[Question]=$A$4)*(Table17[Q9_AreaOfWork]=$B$2)*(Table17[Q8_TypeDentalcareProvided_Grouped]= Table92322[[#Headers],[Private]] )*(Table17[Question_Answers]=Table92322[[#This Row],[Private]]),0)),"'", "")</f>
        <v/>
      </c>
      <c r="C31" s="95" t="str" cm="1">
        <f t="array" ref="C31">SUBSTITUTE( INDEX(Table17[Non_Display_Suppressed], MATCH(1,(Table17[Question]=$A$4)*(Table17[Q9_AreaOfWork]=$B$2)*(Table17[Q8_TypeDentalcareProvided_Grouped]= Table92322[[#Headers],[Private]] )*(Table17[Question_Answers]=Table92322[[#This Row],[Private]]),0)),"'", "")</f>
        <v/>
      </c>
      <c r="D31" s="95" t="str" cm="1">
        <f t="array" ref="D31">SUBSTITUTE( INDEX(Table17[Mix_Display_Suppressed], MATCH(1,(Table17[Question]=$A$4)*(Table17[Q9_AreaOfWork]=$B$2)*(Table17[Q8_TypeDentalcareProvided_Grouped]= Table92322[[#Headers],[Private]] )*(Table17[Question_Answers]=Table92322[[#This Row],[Private]]),0)),"'", "")</f>
        <v>100%</v>
      </c>
      <c r="E31" s="95" t="str" cm="1">
        <f t="array" ref="E31">SUBSTITUTE( INDEX(Table17[Other_Display_Suppressed], MATCH(1,(Table17[Question]=$A$4)*(Table17[Q9_AreaOfWork]=$B$2)*(Table17[Q8_TypeDentalcareProvided_Grouped]= Table92322[[#Headers],[Private]] )*(Table17[Question_Answers]=Table92322[[#This Row],[Private]]),0)),"'", "")</f>
        <v/>
      </c>
    </row>
    <row r="32" spans="1:5" ht="17.5" x14ac:dyDescent="0.35">
      <c r="A32" s="172" t="s">
        <v>77</v>
      </c>
      <c r="B32" s="95" t="str" cm="1">
        <f t="array" ref="B32">SUBSTITUTE( INDEX(Table17[Clinical_Display_Suppressed], MATCH(1,(Table17[Question]=$A$4)*(Table17[Q9_AreaOfWork]=$B$2)*(Table17[Q8_TypeDentalcareProvided_Grouped]= Table92322[[#Headers],[Private]] )*(Table17[Question_Answers]=Table92322[[#This Row],[Private]]),0)),"'", "")</f>
        <v/>
      </c>
      <c r="C32" s="95" t="str" cm="1">
        <f t="array" ref="C32">SUBSTITUTE( INDEX(Table17[Non_Display_Suppressed], MATCH(1,(Table17[Question]=$A$4)*(Table17[Q9_AreaOfWork]=$B$2)*(Table17[Q8_TypeDentalcareProvided_Grouped]= Table92322[[#Headers],[Private]] )*(Table17[Question_Answers]=Table92322[[#This Row],[Private]]),0)),"'", "")</f>
        <v>79.7%</v>
      </c>
      <c r="D32" s="95" t="str" cm="1">
        <f t="array" ref="D32">SUBSTITUTE( INDEX(Table17[Mix_Display_Suppressed], MATCH(1,(Table17[Question]=$A$4)*(Table17[Q9_AreaOfWork]=$B$2)*(Table17[Q8_TypeDentalcareProvided_Grouped]= Table92322[[#Headers],[Private]] )*(Table17[Question_Answers]=Table92322[[#This Row],[Private]]),0)),"'", "")</f>
        <v/>
      </c>
      <c r="E32" s="95" t="str" cm="1">
        <f t="array" ref="E32">SUBSTITUTE( INDEX(Table17[Other_Display_Suppressed], MATCH(1,(Table17[Question]=$A$4)*(Table17[Q9_AreaOfWork]=$B$2)*(Table17[Q8_TypeDentalcareProvided_Grouped]= Table92322[[#Headers],[Private]] )*(Table17[Question_Answers]=Table92322[[#This Row],[Private]]),0)),"'", "")</f>
        <v/>
      </c>
    </row>
    <row r="33" spans="1:5" ht="17.5" x14ac:dyDescent="0.35">
      <c r="A33" s="172" t="s">
        <v>78</v>
      </c>
      <c r="B33" s="95" t="str" cm="1">
        <f t="array" ref="B33">SUBSTITUTE( INDEX(Table17[Clinical_Display_Suppressed], MATCH(1,(Table17[Question]=$A$4)*(Table17[Q9_AreaOfWork]=$B$2)*(Table17[Q8_TypeDentalcareProvided_Grouped]= Table92322[[#Headers],[Private]] )*(Table17[Question_Answers]=Table92322[[#This Row],[Private]]),0)),"'", "")</f>
        <v/>
      </c>
      <c r="C33" s="95" t="str" cm="1">
        <f t="array" ref="C33">SUBSTITUTE( INDEX(Table17[Non_Display_Suppressed], MATCH(1,(Table17[Question]=$A$4)*(Table17[Q9_AreaOfWork]=$B$2)*(Table17[Q8_TypeDentalcareProvided_Grouped]= Table92322[[#Headers],[Private]] )*(Table17[Question_Answers]=Table92322[[#This Row],[Private]]),0)),"'", "")</f>
        <v>20.3%</v>
      </c>
      <c r="D33" s="95" t="str" cm="1">
        <f t="array" ref="D33">SUBSTITUTE( INDEX(Table17[Mix_Display_Suppressed], MATCH(1,(Table17[Question]=$A$4)*(Table17[Q9_AreaOfWork]=$B$2)*(Table17[Q8_TypeDentalcareProvided_Grouped]= Table92322[[#Headers],[Private]] )*(Table17[Question_Answers]=Table92322[[#This Row],[Private]]),0)),"'", "")</f>
        <v/>
      </c>
      <c r="E33" s="95" t="str" cm="1">
        <f t="array" ref="E33">SUBSTITUTE( INDEX(Table17[Other_Display_Suppressed], MATCH(1,(Table17[Question]=$A$4)*(Table17[Q9_AreaOfWork]=$B$2)*(Table17[Q8_TypeDentalcareProvided_Grouped]= Table92322[[#Headers],[Private]] )*(Table17[Question_Answers]=Table92322[[#This Row],[Private]]),0)),"'", "")</f>
        <v/>
      </c>
    </row>
    <row r="34" spans="1:5" ht="17.5" x14ac:dyDescent="0.35">
      <c r="A34" s="172" t="s">
        <v>79</v>
      </c>
      <c r="B34" s="95" t="str" cm="1">
        <f t="array" ref="B34">SUBSTITUTE( INDEX(Table17[Clinical_Display_Suppressed], MATCH(1,(Table17[Question]=$A$4)*(Table17[Q9_AreaOfWork]=$B$2)*(Table17[Q8_TypeDentalcareProvided_Grouped]= Table92322[[#Headers],[Private]] )*(Table17[Question_Answers]=Table92322[[#This Row],[Private]]),0)),"'", "")</f>
        <v/>
      </c>
      <c r="C34" s="95" t="str" cm="1">
        <f t="array" ref="C34">SUBSTITUTE( INDEX(Table17[Non_Display_Suppressed], MATCH(1,(Table17[Question]=$A$4)*(Table17[Q9_AreaOfWork]=$B$2)*(Table17[Q8_TypeDentalcareProvided_Grouped]= Table92322[[#Headers],[Private]] )*(Table17[Question_Answers]=Table92322[[#This Row],[Private]]),0)),"'", "")</f>
        <v/>
      </c>
      <c r="D34" s="95" t="str" cm="1">
        <f t="array" ref="D34">SUBSTITUTE( INDEX(Table17[Mix_Display_Suppressed], MATCH(1,(Table17[Question]=$A$4)*(Table17[Q9_AreaOfWork]=$B$2)*(Table17[Q8_TypeDentalcareProvided_Grouped]= Table92322[[#Headers],[Private]] )*(Table17[Question_Answers]=Table92322[[#This Row],[Private]]),0)),"'", "")</f>
        <v/>
      </c>
      <c r="E34" s="95" t="str" cm="1">
        <f t="array" ref="E34">SUBSTITUTE( INDEX(Table17[Other_Display_Suppressed], MATCH(1,(Table17[Question]=$A$4)*(Table17[Q9_AreaOfWork]=$B$2)*(Table17[Q8_TypeDentalcareProvided_Grouped]= Table92322[[#Headers],[Private]] )*(Table17[Question_Answers]=Table92322[[#This Row],[Private]]),0)),"'", "")</f>
        <v>20.3%</v>
      </c>
    </row>
    <row r="35" spans="1:5" ht="17.5" x14ac:dyDescent="0.35">
      <c r="A35" s="172" t="s">
        <v>80</v>
      </c>
      <c r="B35" s="95" t="str" cm="1">
        <f t="array" ref="B35">SUBSTITUTE( INDEX(Table17[Clinical_Display_Suppressed], MATCH(1,(Table17[Question]=$A$4)*(Table17[Q9_AreaOfWork]=$B$2)*(Table17[Q8_TypeDentalcareProvided_Grouped]= Table92322[[#Headers],[Private]] )*(Table17[Question_Answers]=Table92322[[#This Row],[Private]]),0)),"'", "")</f>
        <v/>
      </c>
      <c r="C35" s="95" t="str" cm="1">
        <f t="array" ref="C35">SUBSTITUTE( INDEX(Table17[Non_Display_Suppressed], MATCH(1,(Table17[Question]=$A$4)*(Table17[Q9_AreaOfWork]=$B$2)*(Table17[Q8_TypeDentalcareProvided_Grouped]= Table92322[[#Headers],[Private]] )*(Table17[Question_Answers]=Table92322[[#This Row],[Private]]),0)),"'", "")</f>
        <v/>
      </c>
      <c r="D35" s="95" t="str" cm="1">
        <f t="array" ref="D35">SUBSTITUTE( INDEX(Table17[Mix_Display_Suppressed], MATCH(1,(Table17[Question]=$A$4)*(Table17[Q9_AreaOfWork]=$B$2)*(Table17[Q8_TypeDentalcareProvided_Grouped]= Table92322[[#Headers],[Private]] )*(Table17[Question_Answers]=Table92322[[#This Row],[Private]]),0)),"'", "")</f>
        <v/>
      </c>
      <c r="E35" s="95" t="str" cm="1">
        <f t="array" ref="E35">SUBSTITUTE( INDEX(Table17[Other_Display_Suppressed], MATCH(1,(Table17[Question]=$A$4)*(Table17[Q9_AreaOfWork]=$B$2)*(Table17[Q8_TypeDentalcareProvided_Grouped]= Table92322[[#Headers],[Private]] )*(Table17[Question_Answers]=Table92322[[#This Row],[Private]]),0)),"'", "")</f>
        <v>16.2%</v>
      </c>
    </row>
    <row r="36" spans="1:5" ht="17.5" x14ac:dyDescent="0.35">
      <c r="A36" s="172" t="s">
        <v>26</v>
      </c>
      <c r="B36" s="95" t="str" cm="1">
        <f t="array" ref="B36">SUBSTITUTE( INDEX(Table17[Clinical_Display_Suppressed], MATCH(1,(Table17[Question]=$A$4)*(Table17[Q9_AreaOfWork]=$B$2)*(Table17[Q8_TypeDentalcareProvided_Grouped]= Table92322[[#Headers],[Private]] )*(Table17[Question_Answers]=Table92322[[#This Row],[Private]]),0)),"'", "")</f>
        <v/>
      </c>
      <c r="C36" s="95" t="str" cm="1">
        <f t="array" ref="C36">SUBSTITUTE( INDEX(Table17[Non_Display_Suppressed], MATCH(1,(Table17[Question]=$A$4)*(Table17[Q9_AreaOfWork]=$B$2)*(Table17[Q8_TypeDentalcareProvided_Grouped]= Table92322[[#Headers],[Private]] )*(Table17[Question_Answers]=Table92322[[#This Row],[Private]]),0)),"'", "")</f>
        <v/>
      </c>
      <c r="D36" s="95" t="str" cm="1">
        <f t="array" ref="D36">SUBSTITUTE( INDEX(Table17[Mix_Display_Suppressed], MATCH(1,(Table17[Question]=$A$4)*(Table17[Q9_AreaOfWork]=$B$2)*(Table17[Q8_TypeDentalcareProvided_Grouped]= Table92322[[#Headers],[Private]] )*(Table17[Question_Answers]=Table92322[[#This Row],[Private]]),0)),"'", "")</f>
        <v/>
      </c>
      <c r="E36" s="95" t="str" cm="1">
        <f t="array" ref="E36">SUBSTITUTE( INDEX(Table17[Other_Display_Suppressed], MATCH(1,(Table17[Question]=$A$4)*(Table17[Q9_AreaOfWork]=$B$2)*(Table17[Q8_TypeDentalcareProvided_Grouped]= Table92322[[#Headers],[Private]] )*(Table17[Question_Answers]=Table92322[[#This Row],[Private]]),0)),"'", "")</f>
        <v>63.5%</v>
      </c>
    </row>
    <row r="37" spans="1:5" ht="17.5" x14ac:dyDescent="0.35">
      <c r="A37" s="173" t="s">
        <v>27</v>
      </c>
      <c r="B37" s="96" t="str" cm="1">
        <f t="array" ref="B37">SUBSTITUTE( INDEX(Table17[Clinical_Display_Suppressed], MATCH(1,(Table17[Question]=$A$4)*(Table17[Q9_AreaOfWork]=$B$2)*(Table17[Q8_TypeDentalcareProvided_Grouped]= Table92322[[#Headers],[Private]] )*(Table17[Question_Answers]=Table92322[[#This Row],[Private]]),0)),"'", "")</f>
        <v>9575</v>
      </c>
      <c r="C37" s="96" t="str" cm="1">
        <f t="array" ref="C37">SUBSTITUTE( INDEX(Table17[Non_Display_Suppressed], MATCH(1,(Table17[Question]=$A$4)*(Table17[Q9_AreaOfWork]=$B$2)*(Table17[Q8_TypeDentalcareProvided_Grouped]= Table92322[[#Headers],[Private]] )*(Table17[Question_Answers]=Table92322[[#This Row],[Private]]),0)),"'", "")</f>
        <v>261</v>
      </c>
      <c r="D37" s="96" t="str" cm="1">
        <f t="array" ref="D37">SUBSTITUTE( INDEX(Table17[Mix_Display_Suppressed], MATCH(1,(Table17[Question]=$A$4)*(Table17[Q9_AreaOfWork]=$B$2)*(Table17[Q8_TypeDentalcareProvided_Grouped]= Table92322[[#Headers],[Private]] )*(Table17[Question_Answers]=Table92322[[#This Row],[Private]]),0)),"'", "")</f>
        <v>1108</v>
      </c>
      <c r="E37" s="96" t="str" cm="1">
        <f t="array" ref="E37">SUBSTITUTE( INDEX(Table17[Other_Display_Suppressed], MATCH(1,(Table17[Question]=$A$4)*(Table17[Q9_AreaOfWork]=$B$2)*(Table17[Q8_TypeDentalcareProvided_Grouped]= Table92322[[#Headers],[Private]] )*(Table17[Question_Answers]=Table92322[[#This Row],[Private]]),0)),"'", "")</f>
        <v>74</v>
      </c>
    </row>
    <row r="38" spans="1:5" s="36" customFormat="1" ht="36" customHeight="1" x14ac:dyDescent="0.35">
      <c r="A38" s="36" t="s">
        <v>28</v>
      </c>
      <c r="B38" s="17"/>
      <c r="C38" s="17"/>
      <c r="D38" s="17"/>
      <c r="E38" s="17"/>
    </row>
    <row r="39" spans="1:5" s="132" customFormat="1" ht="16" x14ac:dyDescent="0.35">
      <c r="A39" s="98" t="s">
        <v>35</v>
      </c>
      <c r="B39" s="97" t="s">
        <v>30</v>
      </c>
      <c r="C39" s="97" t="s">
        <v>50</v>
      </c>
      <c r="D39" s="97" t="s">
        <v>32</v>
      </c>
      <c r="E39" s="97" t="s">
        <v>33</v>
      </c>
    </row>
    <row r="40" spans="1:5" ht="17.5" x14ac:dyDescent="0.35">
      <c r="A40" s="176" t="s">
        <v>74</v>
      </c>
      <c r="B40" s="95" t="str" cm="1">
        <f t="array" ref="B40">SUBSTITUTE( INDEX(Table17[Clinical_Display_Suppressed], MATCH(1,(Table17[Question]=$A$4)*(Table17[Q9_AreaOfWork]=$B$2)*(Table17[Q8_TypeDentalcareProvided_Grouped]= Table93323[[#Headers],[Mix of NHS and Private]] )*(Table17[Question_Answers]=Table93323[[#This Row],[Mix of NHS and Private]]),0)),"'", "")</f>
        <v>72.8%</v>
      </c>
      <c r="C40" s="95" t="str" cm="1">
        <f t="array" ref="C40">SUBSTITUTE( INDEX(Table17[Non_Display_Suppressed], MATCH(1,(Table17[Question]=$A$4)*(Table17[Q9_AreaOfWork]=$B$2)*(Table17[Q8_TypeDentalcareProvided_Grouped]= Table93323[[#Headers],[Mix of NHS and Private]] )*(Table17[Question_Answers]=Table93323[[#This Row],[Mix of NHS and Private]]),0)),"'", "")</f>
        <v/>
      </c>
      <c r="D40" s="95" t="str" cm="1">
        <f t="array" ref="D40">SUBSTITUTE( INDEX(Table17[Mix_Display_Suppressed], MATCH(1,(Table17[Question]=$A$4)*(Table17[Q9_AreaOfWork]=$B$2)*(Table17[Q8_TypeDentalcareProvided_Grouped]= Table93323[[#Headers],[Mix of NHS and Private]] )*(Table17[Question_Answers]=Table93323[[#This Row],[Mix of NHS and Private]]),0)),"'", "")</f>
        <v/>
      </c>
      <c r="E40" s="95" t="str" cm="1">
        <f t="array" ref="E40">SUBSTITUTE( INDEX(Table17[Other_Display_Suppressed], MATCH(1,(Table17[Question]=$A$4)*(Table17[Q9_AreaOfWork]=$B$2)*(Table17[Q8_TypeDentalcareProvided_Grouped]= Table93323[[#Headers],[Mix of NHS and Private]] )*(Table17[Question_Answers]=Table93323[[#This Row],[Mix of NHS and Private]]),0)),"'", "")</f>
        <v/>
      </c>
    </row>
    <row r="41" spans="1:5" ht="17.5" x14ac:dyDescent="0.35">
      <c r="A41" s="176" t="s">
        <v>75</v>
      </c>
      <c r="B41" s="95" t="str" cm="1">
        <f t="array" ref="B41">SUBSTITUTE( INDEX(Table17[Clinical_Display_Suppressed], MATCH(1,(Table17[Question]=$A$4)*(Table17[Q9_AreaOfWork]=$B$2)*(Table17[Q8_TypeDentalcareProvided_Grouped]= Table93323[[#Headers],[Mix of NHS and Private]] )*(Table17[Question_Answers]=Table93323[[#This Row],[Mix of NHS and Private]]),0)),"'", "")</f>
        <v>27.2%</v>
      </c>
      <c r="C41" s="95" t="str" cm="1">
        <f t="array" ref="C41">SUBSTITUTE( INDEX(Table17[Non_Display_Suppressed], MATCH(1,(Table17[Question]=$A$4)*(Table17[Q9_AreaOfWork]=$B$2)*(Table17[Q8_TypeDentalcareProvided_Grouped]= Table93323[[#Headers],[Mix of NHS and Private]] )*(Table17[Question_Answers]=Table93323[[#This Row],[Mix of NHS and Private]]),0)),"'", "")</f>
        <v/>
      </c>
      <c r="D41" s="95" t="str" cm="1">
        <f t="array" ref="D41">SUBSTITUTE( INDEX(Table17[Mix_Display_Suppressed], MATCH(1,(Table17[Question]=$A$4)*(Table17[Q9_AreaOfWork]=$B$2)*(Table17[Q8_TypeDentalcareProvided_Grouped]= Table93323[[#Headers],[Mix of NHS and Private]] )*(Table17[Question_Answers]=Table93323[[#This Row],[Mix of NHS and Private]]),0)),"'", "")</f>
        <v/>
      </c>
      <c r="E41" s="95" t="str" cm="1">
        <f t="array" ref="E41">SUBSTITUTE( INDEX(Table17[Other_Display_Suppressed], MATCH(1,(Table17[Question]=$A$4)*(Table17[Q9_AreaOfWork]=$B$2)*(Table17[Q8_TypeDentalcareProvided_Grouped]= Table93323[[#Headers],[Mix of NHS and Private]] )*(Table17[Question_Answers]=Table93323[[#This Row],[Mix of NHS and Private]]),0)),"'", "")</f>
        <v/>
      </c>
    </row>
    <row r="42" spans="1:5" ht="17.5" x14ac:dyDescent="0.35">
      <c r="A42" s="176" t="s">
        <v>76</v>
      </c>
      <c r="B42" s="95" t="str" cm="1">
        <f t="array" ref="B42">SUBSTITUTE( INDEX(Table17[Clinical_Display_Suppressed], MATCH(1,(Table17[Question]=$A$4)*(Table17[Q9_AreaOfWork]=$B$2)*(Table17[Q8_TypeDentalcareProvided_Grouped]= Table93323[[#Headers],[Mix of NHS and Private]] )*(Table17[Question_Answers]=Table93323[[#This Row],[Mix of NHS and Private]]),0)),"'", "")</f>
        <v/>
      </c>
      <c r="C42" s="95" t="str" cm="1">
        <f t="array" ref="C42">SUBSTITUTE( INDEX(Table17[Non_Display_Suppressed], MATCH(1,(Table17[Question]=$A$4)*(Table17[Q9_AreaOfWork]=$B$2)*(Table17[Q8_TypeDentalcareProvided_Grouped]= Table93323[[#Headers],[Mix of NHS and Private]] )*(Table17[Question_Answers]=Table93323[[#This Row],[Mix of NHS and Private]]),0)),"'", "")</f>
        <v/>
      </c>
      <c r="D42" s="95" t="str" cm="1">
        <f t="array" ref="D42">SUBSTITUTE( INDEX(Table17[Mix_Display_Suppressed], MATCH(1,(Table17[Question]=$A$4)*(Table17[Q9_AreaOfWork]=$B$2)*(Table17[Q8_TypeDentalcareProvided_Grouped]= Table93323[[#Headers],[Mix of NHS and Private]] )*(Table17[Question_Answers]=Table93323[[#This Row],[Mix of NHS and Private]]),0)),"'", "")</f>
        <v>100%</v>
      </c>
      <c r="E42" s="95" t="str" cm="1">
        <f t="array" ref="E42">SUBSTITUTE( INDEX(Table17[Other_Display_Suppressed], MATCH(1,(Table17[Question]=$A$4)*(Table17[Q9_AreaOfWork]=$B$2)*(Table17[Q8_TypeDentalcareProvided_Grouped]= Table93323[[#Headers],[Mix of NHS and Private]] )*(Table17[Question_Answers]=Table93323[[#This Row],[Mix of NHS and Private]]),0)),"'", "")</f>
        <v/>
      </c>
    </row>
    <row r="43" spans="1:5" ht="17.5" x14ac:dyDescent="0.35">
      <c r="A43" s="176" t="s">
        <v>77</v>
      </c>
      <c r="B43" s="95" t="str" cm="1">
        <f t="array" ref="B43">SUBSTITUTE( INDEX(Table17[Clinical_Display_Suppressed], MATCH(1,(Table17[Question]=$A$4)*(Table17[Q9_AreaOfWork]=$B$2)*(Table17[Q8_TypeDentalcareProvided_Grouped]= Table93323[[#Headers],[Mix of NHS and Private]] )*(Table17[Question_Answers]=Table93323[[#This Row],[Mix of NHS and Private]]),0)),"'", "")</f>
        <v/>
      </c>
      <c r="C43" s="95" t="str" cm="1">
        <f t="array" ref="C43">SUBSTITUTE( INDEX(Table17[Non_Display_Suppressed], MATCH(1,(Table17[Question]=$A$4)*(Table17[Q9_AreaOfWork]=$B$2)*(Table17[Q8_TypeDentalcareProvided_Grouped]= Table93323[[#Headers],[Mix of NHS and Private]] )*(Table17[Question_Answers]=Table93323[[#This Row],[Mix of NHS and Private]]),0)),"'", "")</f>
        <v>75.2%</v>
      </c>
      <c r="D43" s="95" t="str" cm="1">
        <f t="array" ref="D43">SUBSTITUTE( INDEX(Table17[Mix_Display_Suppressed], MATCH(1,(Table17[Question]=$A$4)*(Table17[Q9_AreaOfWork]=$B$2)*(Table17[Q8_TypeDentalcareProvided_Grouped]= Table93323[[#Headers],[Mix of NHS and Private]] )*(Table17[Question_Answers]=Table93323[[#This Row],[Mix of NHS and Private]]),0)),"'", "")</f>
        <v/>
      </c>
      <c r="E43" s="95" t="str" cm="1">
        <f t="array" ref="E43">SUBSTITUTE( INDEX(Table17[Other_Display_Suppressed], MATCH(1,(Table17[Question]=$A$4)*(Table17[Q9_AreaOfWork]=$B$2)*(Table17[Q8_TypeDentalcareProvided_Grouped]= Table93323[[#Headers],[Mix of NHS and Private]] )*(Table17[Question_Answers]=Table93323[[#This Row],[Mix of NHS and Private]]),0)),"'", "")</f>
        <v/>
      </c>
    </row>
    <row r="44" spans="1:5" ht="17.5" x14ac:dyDescent="0.35">
      <c r="A44" s="176" t="s">
        <v>78</v>
      </c>
      <c r="B44" s="95" t="str" cm="1">
        <f t="array" ref="B44">SUBSTITUTE( INDEX(Table17[Clinical_Display_Suppressed], MATCH(1,(Table17[Question]=$A$4)*(Table17[Q9_AreaOfWork]=$B$2)*(Table17[Q8_TypeDentalcareProvided_Grouped]= Table93323[[#Headers],[Mix of NHS and Private]] )*(Table17[Question_Answers]=Table93323[[#This Row],[Mix of NHS and Private]]),0)),"'", "")</f>
        <v/>
      </c>
      <c r="C44" s="95" t="str" cm="1">
        <f t="array" ref="C44">SUBSTITUTE( INDEX(Table17[Non_Display_Suppressed], MATCH(1,(Table17[Question]=$A$4)*(Table17[Q9_AreaOfWork]=$B$2)*(Table17[Q8_TypeDentalcareProvided_Grouped]= Table93323[[#Headers],[Mix of NHS and Private]] )*(Table17[Question_Answers]=Table93323[[#This Row],[Mix of NHS and Private]]),0)),"'", "")</f>
        <v>24.8%</v>
      </c>
      <c r="D44" s="95" t="str" cm="1">
        <f t="array" ref="D44">SUBSTITUTE( INDEX(Table17[Mix_Display_Suppressed], MATCH(1,(Table17[Question]=$A$4)*(Table17[Q9_AreaOfWork]=$B$2)*(Table17[Q8_TypeDentalcareProvided_Grouped]= Table93323[[#Headers],[Mix of NHS and Private]] )*(Table17[Question_Answers]=Table93323[[#This Row],[Mix of NHS and Private]]),0)),"'", "")</f>
        <v/>
      </c>
      <c r="E44" s="95" t="str" cm="1">
        <f t="array" ref="E44">SUBSTITUTE( INDEX(Table17[Other_Display_Suppressed], MATCH(1,(Table17[Question]=$A$4)*(Table17[Q9_AreaOfWork]=$B$2)*(Table17[Q8_TypeDentalcareProvided_Grouped]= Table93323[[#Headers],[Mix of NHS and Private]] )*(Table17[Question_Answers]=Table93323[[#This Row],[Mix of NHS and Private]]),0)),"'", "")</f>
        <v/>
      </c>
    </row>
    <row r="45" spans="1:5" ht="17.5" x14ac:dyDescent="0.35">
      <c r="A45" s="176" t="s">
        <v>79</v>
      </c>
      <c r="B45" s="95" t="str" cm="1">
        <f t="array" ref="B45">SUBSTITUTE( INDEX(Table17[Clinical_Display_Suppressed], MATCH(1,(Table17[Question]=$A$4)*(Table17[Q9_AreaOfWork]=$B$2)*(Table17[Q8_TypeDentalcareProvided_Grouped]= Table93323[[#Headers],[Mix of NHS and Private]] )*(Table17[Question_Answers]=Table93323[[#This Row],[Mix of NHS and Private]]),0)),"'", "")</f>
        <v/>
      </c>
      <c r="C45" s="95" t="str" cm="1">
        <f t="array" ref="C45">SUBSTITUTE( INDEX(Table17[Non_Display_Suppressed], MATCH(1,(Table17[Question]=$A$4)*(Table17[Q9_AreaOfWork]=$B$2)*(Table17[Q8_TypeDentalcareProvided_Grouped]= Table93323[[#Headers],[Mix of NHS and Private]] )*(Table17[Question_Answers]=Table93323[[#This Row],[Mix of NHS and Private]]),0)),"'", "")</f>
        <v/>
      </c>
      <c r="D45" s="95" t="str" cm="1">
        <f t="array" ref="D45">SUBSTITUTE( INDEX(Table17[Mix_Display_Suppressed], MATCH(1,(Table17[Question]=$A$4)*(Table17[Q9_AreaOfWork]=$B$2)*(Table17[Q8_TypeDentalcareProvided_Grouped]= Table93323[[#Headers],[Mix of NHS and Private]] )*(Table17[Question_Answers]=Table93323[[#This Row],[Mix of NHS and Private]]),0)),"'", "")</f>
        <v/>
      </c>
      <c r="E45" s="95" t="str" cm="1">
        <f t="array" ref="E45">SUBSTITUTE( INDEX(Table17[Other_Display_Suppressed], MATCH(1,(Table17[Question]=$A$4)*(Table17[Q9_AreaOfWork]=$B$2)*(Table17[Q8_TypeDentalcareProvided_Grouped]= Table93323[[#Headers],[Mix of NHS and Private]] )*(Table17[Question_Answers]=Table93323[[#This Row],[Mix of NHS and Private]]),0)),"'", "")</f>
        <v>25.7%</v>
      </c>
    </row>
    <row r="46" spans="1:5" ht="17.5" x14ac:dyDescent="0.35">
      <c r="A46" s="176" t="s">
        <v>80</v>
      </c>
      <c r="B46" s="95" t="str" cm="1">
        <f t="array" ref="B46">SUBSTITUTE( INDEX(Table17[Clinical_Display_Suppressed], MATCH(1,(Table17[Question]=$A$4)*(Table17[Q9_AreaOfWork]=$B$2)*(Table17[Q8_TypeDentalcareProvided_Grouped]= Table93323[[#Headers],[Mix of NHS and Private]] )*(Table17[Question_Answers]=Table93323[[#This Row],[Mix of NHS and Private]]),0)),"'", "")</f>
        <v/>
      </c>
      <c r="C46" s="95" t="str" cm="1">
        <f t="array" ref="C46">SUBSTITUTE( INDEX(Table17[Non_Display_Suppressed], MATCH(1,(Table17[Question]=$A$4)*(Table17[Q9_AreaOfWork]=$B$2)*(Table17[Q8_TypeDentalcareProvided_Grouped]= Table93323[[#Headers],[Mix of NHS and Private]] )*(Table17[Question_Answers]=Table93323[[#This Row],[Mix of NHS and Private]]),0)),"'", "")</f>
        <v/>
      </c>
      <c r="D46" s="95" t="str" cm="1">
        <f t="array" ref="D46">SUBSTITUTE( INDEX(Table17[Mix_Display_Suppressed], MATCH(1,(Table17[Question]=$A$4)*(Table17[Q9_AreaOfWork]=$B$2)*(Table17[Q8_TypeDentalcareProvided_Grouped]= Table93323[[#Headers],[Mix of NHS and Private]] )*(Table17[Question_Answers]=Table93323[[#This Row],[Mix of NHS and Private]]),0)),"'", "")</f>
        <v/>
      </c>
      <c r="E46" s="95" t="str" cm="1">
        <f t="array" ref="E46">SUBSTITUTE( INDEX(Table17[Other_Display_Suppressed], MATCH(1,(Table17[Question]=$A$4)*(Table17[Q9_AreaOfWork]=$B$2)*(Table17[Q8_TypeDentalcareProvided_Grouped]= Table93323[[#Headers],[Mix of NHS and Private]] )*(Table17[Question_Answers]=Table93323[[#This Row],[Mix of NHS and Private]]),0)),"'", "")</f>
        <v>16.2%</v>
      </c>
    </row>
    <row r="47" spans="1:5" ht="17.5" x14ac:dyDescent="0.35">
      <c r="A47" s="176" t="s">
        <v>26</v>
      </c>
      <c r="B47" s="95" t="str" cm="1">
        <f t="array" ref="B47">SUBSTITUTE( INDEX(Table17[Clinical_Display_Suppressed], MATCH(1,(Table17[Question]=$A$4)*(Table17[Q9_AreaOfWork]=$B$2)*(Table17[Q8_TypeDentalcareProvided_Grouped]= Table93323[[#Headers],[Mix of NHS and Private]] )*(Table17[Question_Answers]=Table93323[[#This Row],[Mix of NHS and Private]]),0)),"'", "")</f>
        <v/>
      </c>
      <c r="C47" s="95" t="str" cm="1">
        <f t="array" ref="C47">SUBSTITUTE( INDEX(Table17[Non_Display_Suppressed], MATCH(1,(Table17[Question]=$A$4)*(Table17[Q9_AreaOfWork]=$B$2)*(Table17[Q8_TypeDentalcareProvided_Grouped]= Table93323[[#Headers],[Mix of NHS and Private]] )*(Table17[Question_Answers]=Table93323[[#This Row],[Mix of NHS and Private]]),0)),"'", "")</f>
        <v/>
      </c>
      <c r="D47" s="95" t="str" cm="1">
        <f t="array" ref="D47">SUBSTITUTE( INDEX(Table17[Mix_Display_Suppressed], MATCH(1,(Table17[Question]=$A$4)*(Table17[Q9_AreaOfWork]=$B$2)*(Table17[Q8_TypeDentalcareProvided_Grouped]= Table93323[[#Headers],[Mix of NHS and Private]] )*(Table17[Question_Answers]=Table93323[[#This Row],[Mix of NHS and Private]]),0)),"'", "")</f>
        <v/>
      </c>
      <c r="E47" s="95" t="str" cm="1">
        <f t="array" ref="E47">SUBSTITUTE( INDEX(Table17[Other_Display_Suppressed], MATCH(1,(Table17[Question]=$A$4)*(Table17[Q9_AreaOfWork]=$B$2)*(Table17[Q8_TypeDentalcareProvided_Grouped]= Table93323[[#Headers],[Mix of NHS and Private]] )*(Table17[Question_Answers]=Table93323[[#This Row],[Mix of NHS and Private]]),0)),"'", "")</f>
        <v>58.1%</v>
      </c>
    </row>
    <row r="48" spans="1:5" ht="17.5" x14ac:dyDescent="0.35">
      <c r="A48" s="173" t="s">
        <v>27</v>
      </c>
      <c r="B48" s="96" t="str" cm="1">
        <f t="array" ref="B48">SUBSTITUTE( INDEX(Table17[Clinical_Display_Suppressed], MATCH(1,(Table17[Question]=$A$4)*(Table17[Q9_AreaOfWork]=$B$2)*(Table17[Q8_TypeDentalcareProvided_Grouped]= Table93323[[#Headers],[Mix of NHS and Private]] )*(Table17[Question_Answers]=Table93323[[#This Row],[Mix of NHS and Private]]),0)),"'", "")</f>
        <v>6256</v>
      </c>
      <c r="C48" s="96" t="str" cm="1">
        <f t="array" ref="C48">SUBSTITUTE( INDEX(Table17[Non_Display_Suppressed], MATCH(1,(Table17[Question]=$A$4)*(Table17[Q9_AreaOfWork]=$B$2)*(Table17[Q8_TypeDentalcareProvided_Grouped]= Table93323[[#Headers],[Mix of NHS and Private]] )*(Table17[Question_Answers]=Table93323[[#This Row],[Mix of NHS and Private]]),0)),"'", "")</f>
        <v>129</v>
      </c>
      <c r="D48" s="96" t="str" cm="1">
        <f t="array" ref="D48">SUBSTITUTE( INDEX(Table17[Mix_Display_Suppressed], MATCH(1,(Table17[Question]=$A$4)*(Table17[Q9_AreaOfWork]=$B$2)*(Table17[Q8_TypeDentalcareProvided_Grouped]= Table93323[[#Headers],[Mix of NHS and Private]] )*(Table17[Question_Answers]=Table93323[[#This Row],[Mix of NHS and Private]]),0)),"'", "")</f>
        <v>782</v>
      </c>
      <c r="E48" s="96" t="str" cm="1">
        <f t="array" ref="E48">SUBSTITUTE( INDEX(Table17[Other_Display_Suppressed], MATCH(1,(Table17[Question]=$A$4)*(Table17[Q9_AreaOfWork]=$B$2)*(Table17[Q8_TypeDentalcareProvided_Grouped]= Table93323[[#Headers],[Mix of NHS and Private]] )*(Table17[Question_Answers]=Table93323[[#This Row],[Mix of NHS and Private]]),0)),"'", "")</f>
        <v>74</v>
      </c>
    </row>
    <row r="49" spans="1:5" s="36" customFormat="1" ht="36" customHeight="1" x14ac:dyDescent="0.35">
      <c r="A49" s="36" t="s">
        <v>28</v>
      </c>
      <c r="B49" s="17"/>
      <c r="C49" s="17"/>
      <c r="D49" s="17"/>
      <c r="E49" s="17"/>
    </row>
    <row r="50" spans="1:5" s="132" customFormat="1" ht="16" x14ac:dyDescent="0.35">
      <c r="A50" s="94" t="s">
        <v>33</v>
      </c>
      <c r="B50" s="97" t="s">
        <v>30</v>
      </c>
      <c r="C50" s="97" t="s">
        <v>50</v>
      </c>
      <c r="D50" s="97" t="s">
        <v>32</v>
      </c>
      <c r="E50" s="97" t="s">
        <v>36</v>
      </c>
    </row>
    <row r="51" spans="1:5" ht="17.5" x14ac:dyDescent="0.35">
      <c r="A51" s="176" t="s">
        <v>74</v>
      </c>
      <c r="B51" s="95" t="str" cm="1">
        <f t="array" ref="B51">SUBSTITUTE( INDEX(Table17[Clinical_Display_Suppressed], MATCH(1,(Table17[Question]=$A$4)*(Table17[Q9_AreaOfWork]=$B$2)*(Table17[Q8_TypeDentalcareProvided_Grouped]= Table94324[[#Headers],[Other]] )*(Table17[Question_Answers]=Table94324[[#This Row],[Other]]),0)),"'", "")</f>
        <v>61.6%</v>
      </c>
      <c r="C51" s="95" t="str" cm="1">
        <f t="array" ref="C51">SUBSTITUTE( INDEX(Table17[Non_Display_Suppressed], MATCH(1,(Table17[Question]=$A$4)*(Table17[Q9_AreaOfWork]=$B$2)*(Table17[Q8_TypeDentalcareProvided_Grouped]= Table94324[[#Headers],[Other]] )*(Table17[Question_Answers]=Table94324[[#This Row],[Other]]),0)),"'", "")</f>
        <v/>
      </c>
      <c r="D51" s="95" t="str" cm="1">
        <f t="array" ref="D51">SUBSTITUTE( INDEX(Table17[Mix_Display_Suppressed], MATCH(1,(Table17[Question]=$A$4)*(Table17[Q9_AreaOfWork]=$B$2)*(Table17[Q8_TypeDentalcareProvided_Grouped]= Table94324[[#Headers],[Other]] )*(Table17[Question_Answers]=Table94324[[#This Row],[Other]]),0)),"'", "")</f>
        <v/>
      </c>
      <c r="E51" s="95" t="str" cm="1">
        <f t="array" ref="E51">SUBSTITUTE( INDEX(Table17[Other_Display_Suppressed], MATCH(1,(Table17[Question]=$A$4)*(Table17[Q9_AreaOfWork]=$B$2)*(Table17[Q8_TypeDentalcareProvided_Grouped]= Table94324[[#Headers],[Other]] )*(Table17[Question_Answers]=Table94324[[#This Row],[Other]]),0)),"'", "")</f>
        <v/>
      </c>
    </row>
    <row r="52" spans="1:5" ht="17.5" x14ac:dyDescent="0.35">
      <c r="A52" s="176" t="s">
        <v>75</v>
      </c>
      <c r="B52" s="95" t="str" cm="1">
        <f t="array" ref="B52">SUBSTITUTE( INDEX(Table17[Clinical_Display_Suppressed], MATCH(1,(Table17[Question]=$A$4)*(Table17[Q9_AreaOfWork]=$B$2)*(Table17[Q8_TypeDentalcareProvided_Grouped]= Table94324[[#Headers],[Other]] )*(Table17[Question_Answers]=Table94324[[#This Row],[Other]]),0)),"'", "")</f>
        <v>38.4%</v>
      </c>
      <c r="C52" s="95" t="str" cm="1">
        <f t="array" ref="C52">SUBSTITUTE( INDEX(Table17[Non_Display_Suppressed], MATCH(1,(Table17[Question]=$A$4)*(Table17[Q9_AreaOfWork]=$B$2)*(Table17[Q8_TypeDentalcareProvided_Grouped]= Table94324[[#Headers],[Other]] )*(Table17[Question_Answers]=Table94324[[#This Row],[Other]]),0)),"'", "")</f>
        <v/>
      </c>
      <c r="D52" s="95" t="str" cm="1">
        <f t="array" ref="D52">SUBSTITUTE( INDEX(Table17[Mix_Display_Suppressed], MATCH(1,(Table17[Question]=$A$4)*(Table17[Q9_AreaOfWork]=$B$2)*(Table17[Q8_TypeDentalcareProvided_Grouped]= Table94324[[#Headers],[Other]] )*(Table17[Question_Answers]=Table94324[[#This Row],[Other]]),0)),"'", "")</f>
        <v/>
      </c>
      <c r="E52" s="95" t="str" cm="1">
        <f t="array" ref="E52">SUBSTITUTE( INDEX(Table17[Other_Display_Suppressed], MATCH(1,(Table17[Question]=$A$4)*(Table17[Q9_AreaOfWork]=$B$2)*(Table17[Q8_TypeDentalcareProvided_Grouped]= Table94324[[#Headers],[Other]] )*(Table17[Question_Answers]=Table94324[[#This Row],[Other]]),0)),"'", "")</f>
        <v/>
      </c>
    </row>
    <row r="53" spans="1:5" ht="17.5" x14ac:dyDescent="0.35">
      <c r="A53" s="176" t="s">
        <v>76</v>
      </c>
      <c r="B53" s="95" t="str" cm="1">
        <f t="array" ref="B53">SUBSTITUTE( INDEX(Table17[Clinical_Display_Suppressed], MATCH(1,(Table17[Question]=$A$4)*(Table17[Q9_AreaOfWork]=$B$2)*(Table17[Q8_TypeDentalcareProvided_Grouped]= Table94324[[#Headers],[Other]] )*(Table17[Question_Answers]=Table94324[[#This Row],[Other]]),0)),"'", "")</f>
        <v/>
      </c>
      <c r="C53" s="95" t="str" cm="1">
        <f t="array" ref="C53">SUBSTITUTE( INDEX(Table17[Non_Display_Suppressed], MATCH(1,(Table17[Question]=$A$4)*(Table17[Q9_AreaOfWork]=$B$2)*(Table17[Q8_TypeDentalcareProvided_Grouped]= Table94324[[#Headers],[Other]] )*(Table17[Question_Answers]=Table94324[[#This Row],[Other]]),0)),"'", "")</f>
        <v/>
      </c>
      <c r="D53" s="95" t="str" cm="1">
        <f t="array" ref="D53">SUBSTITUTE( INDEX(Table17[Mix_Display_Suppressed], MATCH(1,(Table17[Question]=$A$4)*(Table17[Q9_AreaOfWork]=$B$2)*(Table17[Q8_TypeDentalcareProvided_Grouped]= Table94324[[#Headers],[Other]] )*(Table17[Question_Answers]=Table94324[[#This Row],[Other]]),0)),"'", "")</f>
        <v>100%</v>
      </c>
      <c r="E53" s="95" t="str" cm="1">
        <f t="array" ref="E53">SUBSTITUTE( INDEX(Table17[Other_Display_Suppressed], MATCH(1,(Table17[Question]=$A$4)*(Table17[Q9_AreaOfWork]=$B$2)*(Table17[Q8_TypeDentalcareProvided_Grouped]= Table94324[[#Headers],[Other]] )*(Table17[Question_Answers]=Table94324[[#This Row],[Other]]),0)),"'", "")</f>
        <v/>
      </c>
    </row>
    <row r="54" spans="1:5" ht="17.5" x14ac:dyDescent="0.35">
      <c r="A54" s="176" t="s">
        <v>77</v>
      </c>
      <c r="B54" s="95" t="str" cm="1">
        <f t="array" ref="B54">SUBSTITUTE( INDEX(Table17[Clinical_Display_Suppressed], MATCH(1,(Table17[Question]=$A$4)*(Table17[Q9_AreaOfWork]=$B$2)*(Table17[Q8_TypeDentalcareProvided_Grouped]= Table94324[[#Headers],[Other]] )*(Table17[Question_Answers]=Table94324[[#This Row],[Other]]),0)),"'", "")</f>
        <v/>
      </c>
      <c r="C54" s="95" t="str" cm="1">
        <f t="array" ref="C54">SUBSTITUTE( INDEX(Table17[Non_Display_Suppressed], MATCH(1,(Table17[Question]=$A$4)*(Table17[Q9_AreaOfWork]=$B$2)*(Table17[Q8_TypeDentalcareProvided_Grouped]= Table94324[[#Headers],[Other]] )*(Table17[Question_Answers]=Table94324[[#This Row],[Other]]),0)),"'", "")</f>
        <v>23.7%</v>
      </c>
      <c r="D54" s="95" t="str" cm="1">
        <f t="array" ref="D54">SUBSTITUTE( INDEX(Table17[Mix_Display_Suppressed], MATCH(1,(Table17[Question]=$A$4)*(Table17[Q9_AreaOfWork]=$B$2)*(Table17[Q8_TypeDentalcareProvided_Grouped]= Table94324[[#Headers],[Other]] )*(Table17[Question_Answers]=Table94324[[#This Row],[Other]]),0)),"'", "")</f>
        <v/>
      </c>
      <c r="E54" s="95" t="str" cm="1">
        <f t="array" ref="E54">SUBSTITUTE( INDEX(Table17[Other_Display_Suppressed], MATCH(1,(Table17[Question]=$A$4)*(Table17[Q9_AreaOfWork]=$B$2)*(Table17[Q8_TypeDentalcareProvided_Grouped]= Table94324[[#Headers],[Other]] )*(Table17[Question_Answers]=Table94324[[#This Row],[Other]]),0)),"'", "")</f>
        <v/>
      </c>
    </row>
    <row r="55" spans="1:5" ht="17.5" x14ac:dyDescent="0.35">
      <c r="A55" s="176" t="s">
        <v>78</v>
      </c>
      <c r="B55" s="95" t="str" cm="1">
        <f t="array" ref="B55">SUBSTITUTE( INDEX(Table17[Clinical_Display_Suppressed], MATCH(1,(Table17[Question]=$A$4)*(Table17[Q9_AreaOfWork]=$B$2)*(Table17[Q8_TypeDentalcareProvided_Grouped]= Table94324[[#Headers],[Other]] )*(Table17[Question_Answers]=Table94324[[#This Row],[Other]]),0)),"'", "")</f>
        <v/>
      </c>
      <c r="C55" s="95" t="str" cm="1">
        <f t="array" ref="C55">SUBSTITUTE( INDEX(Table17[Non_Display_Suppressed], MATCH(1,(Table17[Question]=$A$4)*(Table17[Q9_AreaOfWork]=$B$2)*(Table17[Q8_TypeDentalcareProvided_Grouped]= Table94324[[#Headers],[Other]] )*(Table17[Question_Answers]=Table94324[[#This Row],[Other]]),0)),"'", "")</f>
        <v>76.3%</v>
      </c>
      <c r="D55" s="95" t="str" cm="1">
        <f t="array" ref="D55">SUBSTITUTE( INDEX(Table17[Mix_Display_Suppressed], MATCH(1,(Table17[Question]=$A$4)*(Table17[Q9_AreaOfWork]=$B$2)*(Table17[Q8_TypeDentalcareProvided_Grouped]= Table94324[[#Headers],[Other]] )*(Table17[Question_Answers]=Table94324[[#This Row],[Other]]),0)),"'", "")</f>
        <v/>
      </c>
      <c r="E55" s="95" t="str" cm="1">
        <f t="array" ref="E55">SUBSTITUTE( INDEX(Table17[Other_Display_Suppressed], MATCH(1,(Table17[Question]=$A$4)*(Table17[Q9_AreaOfWork]=$B$2)*(Table17[Q8_TypeDentalcareProvided_Grouped]= Table94324[[#Headers],[Other]] )*(Table17[Question_Answers]=Table94324[[#This Row],[Other]]),0)),"'", "")</f>
        <v/>
      </c>
    </row>
    <row r="56" spans="1:5" ht="17.5" x14ac:dyDescent="0.35">
      <c r="A56" s="176" t="s">
        <v>79</v>
      </c>
      <c r="B56" s="95" t="str" cm="1">
        <f t="array" ref="B56">SUBSTITUTE( INDEX(Table17[Clinical_Display_Suppressed], MATCH(1,(Table17[Question]=$A$4)*(Table17[Q9_AreaOfWork]=$B$2)*(Table17[Q8_TypeDentalcareProvided_Grouped]= Table94324[[#Headers],[Other]] )*(Table17[Question_Answers]=Table94324[[#This Row],[Other]]),0)),"'", "")</f>
        <v/>
      </c>
      <c r="C56" s="95" t="str" cm="1">
        <f t="array" ref="C56">SUBSTITUTE( INDEX(Table17[Non_Display_Suppressed], MATCH(1,(Table17[Question]=$A$4)*(Table17[Q9_AreaOfWork]=$B$2)*(Table17[Q8_TypeDentalcareProvided_Grouped]= Table94324[[#Headers],[Other]] )*(Table17[Question_Answers]=Table94324[[#This Row],[Other]]),0)),"'", "")</f>
        <v/>
      </c>
      <c r="D56" s="95" t="str" cm="1">
        <f t="array" ref="D56">SUBSTITUTE( INDEX(Table17[Mix_Display_Suppressed], MATCH(1,(Table17[Question]=$A$4)*(Table17[Q9_AreaOfWork]=$B$2)*(Table17[Q8_TypeDentalcareProvided_Grouped]= Table94324[[#Headers],[Other]] )*(Table17[Question_Answers]=Table94324[[#This Row],[Other]]),0)),"'", "")</f>
        <v/>
      </c>
      <c r="E56" s="95" t="str" cm="1">
        <f t="array" ref="E56">SUBSTITUTE( INDEX(Table17[Other_Display_Suppressed], MATCH(1,(Table17[Question]=$A$4)*(Table17[Q9_AreaOfWork]=$B$2)*(Table17[Q8_TypeDentalcareProvided_Grouped]= Table94324[[#Headers],[Other]] )*(Table17[Question_Answers]=Table94324[[#This Row],[Other]]),0)),"'", "")</f>
        <v>3.9%</v>
      </c>
    </row>
    <row r="57" spans="1:5" ht="17.5" x14ac:dyDescent="0.35">
      <c r="A57" s="176" t="s">
        <v>80</v>
      </c>
      <c r="B57" s="95" t="str" cm="1">
        <f t="array" ref="B57">SUBSTITUTE( INDEX(Table17[Clinical_Display_Suppressed], MATCH(1,(Table17[Question]=$A$4)*(Table17[Q9_AreaOfWork]=$B$2)*(Table17[Q8_TypeDentalcareProvided_Grouped]= Table94324[[#Headers],[Other]] )*(Table17[Question_Answers]=Table94324[[#This Row],[Other]]),0)),"'", "")</f>
        <v/>
      </c>
      <c r="C57" s="95" t="str" cm="1">
        <f t="array" ref="C57">SUBSTITUTE( INDEX(Table17[Non_Display_Suppressed], MATCH(1,(Table17[Question]=$A$4)*(Table17[Q9_AreaOfWork]=$B$2)*(Table17[Q8_TypeDentalcareProvided_Grouped]= Table94324[[#Headers],[Other]] )*(Table17[Question_Answers]=Table94324[[#This Row],[Other]]),0)),"'", "")</f>
        <v/>
      </c>
      <c r="D57" s="95" t="str" cm="1">
        <f t="array" ref="D57">SUBSTITUTE( INDEX(Table17[Mix_Display_Suppressed], MATCH(1,(Table17[Question]=$A$4)*(Table17[Q9_AreaOfWork]=$B$2)*(Table17[Q8_TypeDentalcareProvided_Grouped]= Table94324[[#Headers],[Other]] )*(Table17[Question_Answers]=Table94324[[#This Row],[Other]]),0)),"'", "")</f>
        <v/>
      </c>
      <c r="E57" s="95" t="str" cm="1">
        <f t="array" ref="E57">SUBSTITUTE( INDEX(Table17[Other_Display_Suppressed], MATCH(1,(Table17[Question]=$A$4)*(Table17[Q9_AreaOfWork]=$B$2)*(Table17[Q8_TypeDentalcareProvided_Grouped]= Table94324[[#Headers],[Other]] )*(Table17[Question_Answers]=Table94324[[#This Row],[Other]]),0)),"'", "")</f>
        <v>19.6%</v>
      </c>
    </row>
    <row r="58" spans="1:5" ht="17.5" x14ac:dyDescent="0.35">
      <c r="A58" s="176" t="s">
        <v>26</v>
      </c>
      <c r="B58" s="95" t="str" cm="1">
        <f t="array" ref="B58">SUBSTITUTE( INDEX(Table17[Clinical_Display_Suppressed], MATCH(1,(Table17[Question]=$A$4)*(Table17[Q9_AreaOfWork]=$B$2)*(Table17[Q8_TypeDentalcareProvided_Grouped]= Table94324[[#Headers],[Other]] )*(Table17[Question_Answers]=Table94324[[#This Row],[Other]]),0)),"'", "")</f>
        <v/>
      </c>
      <c r="C58" s="95" t="str" cm="1">
        <f t="array" ref="C58">SUBSTITUTE( INDEX(Table17[Non_Display_Suppressed], MATCH(1,(Table17[Question]=$A$4)*(Table17[Q9_AreaOfWork]=$B$2)*(Table17[Q8_TypeDentalcareProvided_Grouped]= Table94324[[#Headers],[Other]] )*(Table17[Question_Answers]=Table94324[[#This Row],[Other]]),0)),"'", "")</f>
        <v/>
      </c>
      <c r="D58" s="95" t="str" cm="1">
        <f t="array" ref="D58">SUBSTITUTE( INDEX(Table17[Mix_Display_Suppressed], MATCH(1,(Table17[Question]=$A$4)*(Table17[Q9_AreaOfWork]=$B$2)*(Table17[Q8_TypeDentalcareProvided_Grouped]= Table94324[[#Headers],[Other]] )*(Table17[Question_Answers]=Table94324[[#This Row],[Other]]),0)),"'", "")</f>
        <v/>
      </c>
      <c r="E58" s="95" t="str" cm="1">
        <f t="array" ref="E58">SUBSTITUTE( INDEX(Table17[Other_Display_Suppressed], MATCH(1,(Table17[Question]=$A$4)*(Table17[Q9_AreaOfWork]=$B$2)*(Table17[Q8_TypeDentalcareProvided_Grouped]= Table94324[[#Headers],[Other]] )*(Table17[Question_Answers]=Table94324[[#This Row],[Other]]),0)),"'", "")</f>
        <v>76.5%</v>
      </c>
    </row>
    <row r="59" spans="1:5" ht="17.5" x14ac:dyDescent="0.35">
      <c r="A59" s="173" t="s">
        <v>27</v>
      </c>
      <c r="B59" s="96" t="str" cm="1">
        <f t="array" ref="B59">SUBSTITUTE( INDEX(Table17[Clinical_Display_Suppressed], MATCH(1,(Table17[Question]=$A$4)*(Table17[Q9_AreaOfWork]=$B$2)*(Table17[Q8_TypeDentalcareProvided_Grouped]= Table94324[[#Headers],[Other]] )*(Table17[Question_Answers]=Table94324[[#This Row],[Other]]),0)),"'", "")</f>
        <v>336</v>
      </c>
      <c r="C59" s="96" t="str" cm="1">
        <f t="array" ref="C59">SUBSTITUTE( INDEX(Table17[Non_Display_Suppressed], MATCH(1,(Table17[Question]=$A$4)*(Table17[Q9_AreaOfWork]=$B$2)*(Table17[Q8_TypeDentalcareProvided_Grouped]= Table94324[[#Headers],[Other]] )*(Table17[Question_Answers]=Table94324[[#This Row],[Other]]),0)),"'", "")</f>
        <v>236</v>
      </c>
      <c r="D59" s="96" t="str" cm="1">
        <f t="array" ref="D59">SUBSTITUTE( INDEX(Table17[Mix_Display_Suppressed], MATCH(1,(Table17[Question]=$A$4)*(Table17[Q9_AreaOfWork]=$B$2)*(Table17[Q8_TypeDentalcareProvided_Grouped]= Table94324[[#Headers],[Other]] )*(Table17[Question_Answers]=Table94324[[#This Row],[Other]]),0)),"'", "")</f>
        <v>71</v>
      </c>
      <c r="E59" s="96" t="str" cm="1">
        <f t="array" ref="E59">SUBSTITUTE( INDEX(Table17[Other_Display_Suppressed], MATCH(1,(Table17[Question]=$A$4)*(Table17[Q9_AreaOfWork]=$B$2)*(Table17[Q8_TypeDentalcareProvided_Grouped]= Table94324[[#Headers],[Other]] )*(Table17[Question_Answers]=Table94324[[#This Row],[Other]]),0)),"'", "")</f>
        <v>285</v>
      </c>
    </row>
    <row r="60" spans="1:5" s="36" customFormat="1" ht="36" customHeight="1" x14ac:dyDescent="0.35">
      <c r="A60" s="36" t="s">
        <v>28</v>
      </c>
      <c r="B60" s="17"/>
      <c r="C60" s="17"/>
      <c r="D60" s="17"/>
      <c r="E60" s="17"/>
    </row>
    <row r="61" spans="1:5" ht="16" x14ac:dyDescent="0.35">
      <c r="A61" s="43" t="s">
        <v>37</v>
      </c>
    </row>
    <row r="62" spans="1:5" ht="21" customHeight="1" x14ac:dyDescent="0.35">
      <c r="A62" s="18" t="s">
        <v>38</v>
      </c>
    </row>
    <row r="63" spans="1:5" ht="16" x14ac:dyDescent="0.35">
      <c r="A63" s="18" t="s">
        <v>39</v>
      </c>
    </row>
    <row r="64" spans="1:5" ht="21.65" customHeight="1" x14ac:dyDescent="0.35">
      <c r="A64" s="18" t="s">
        <v>40</v>
      </c>
    </row>
    <row r="65" spans="1:5" ht="25.5" customHeight="1" x14ac:dyDescent="0.35">
      <c r="A65" s="18" t="s">
        <v>41</v>
      </c>
    </row>
    <row r="66" spans="1:5" s="17" customFormat="1" ht="15.5" x14ac:dyDescent="0.35">
      <c r="A66" s="101" t="s">
        <v>14</v>
      </c>
    </row>
    <row r="67" spans="1:5" s="17" customFormat="1" ht="15.5" x14ac:dyDescent="0.35">
      <c r="A67" s="28" t="s">
        <v>15</v>
      </c>
    </row>
    <row r="68" spans="1:5" s="17" customFormat="1" ht="15.5" x14ac:dyDescent="0.35">
      <c r="A68" s="30" t="s">
        <v>16</v>
      </c>
    </row>
    <row r="70" spans="1:5" ht="16" x14ac:dyDescent="0.35">
      <c r="A70" s="44"/>
      <c r="B70" s="18"/>
      <c r="C70" s="18"/>
      <c r="D70" s="18"/>
      <c r="E70" s="18"/>
    </row>
    <row r="71" spans="1:5" ht="16" x14ac:dyDescent="0.35">
      <c r="A71" s="44"/>
      <c r="B71" s="18"/>
      <c r="C71" s="18"/>
      <c r="D71" s="18"/>
      <c r="E71" s="18"/>
    </row>
    <row r="72" spans="1:5" ht="16" x14ac:dyDescent="0.35">
      <c r="A72" s="44"/>
      <c r="B72" s="18"/>
      <c r="C72" s="18"/>
      <c r="D72" s="18"/>
      <c r="E72" s="18"/>
    </row>
    <row r="73" spans="1:5" ht="16" x14ac:dyDescent="0.35">
      <c r="A73" s="44"/>
      <c r="B73" s="18"/>
      <c r="C73" s="18"/>
      <c r="D73" s="18"/>
      <c r="E73" s="18"/>
    </row>
  </sheetData>
  <sheetProtection algorithmName="SHA-512" hashValue="hFUok+HXm7Grdhix0wEQR51x8RK1xw6p78r0Qehf2zlUUU0XQWMejXcEUXxqX1kSaba0J5+AKhVEf4m4V+GfRQ==" saltValue="QjporSzZFQDlakJyftTefQ=="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3FAF0F19-DDD2-4330-A348-F3A12A868C3F}">
          <x14:formula1>
            <xm:f>'Master Data'!$A$2:$A$8</xm:f>
          </x14:formula1>
          <xm:sqref>B2:C2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67283-BEA9-4E41-A661-62504A9EAAFF}">
  <sheetPr>
    <tabColor theme="9" tint="0.59999389629810485"/>
  </sheetPr>
  <dimension ref="A1:FK151"/>
  <sheetViews>
    <sheetView showGridLines="0" zoomScale="85" zoomScaleNormal="85" workbookViewId="0">
      <selection activeCell="I35" sqref="I35"/>
    </sheetView>
  </sheetViews>
  <sheetFormatPr defaultColWidth="9.1796875" defaultRowHeight="14.5" x14ac:dyDescent="0.35"/>
  <cols>
    <col min="1" max="1" width="30.81640625" style="17" customWidth="1"/>
    <col min="2" max="2" width="31.81640625" style="17" customWidth="1"/>
    <col min="3" max="3" width="24.1796875" style="17" customWidth="1"/>
    <col min="4" max="4" width="17.453125" style="17" customWidth="1"/>
    <col min="5" max="5" width="28.453125" style="17" customWidth="1"/>
    <col min="6" max="6" width="39.81640625" style="17" customWidth="1"/>
    <col min="7" max="7" width="19.1796875" style="17" customWidth="1"/>
    <col min="8" max="16384" width="9.1796875" style="17"/>
  </cols>
  <sheetData>
    <row r="1" spans="1:167" s="18" customFormat="1" ht="9" customHeight="1" x14ac:dyDescent="0.35">
      <c r="B1" s="8"/>
      <c r="C1" s="8"/>
      <c r="D1" s="8"/>
      <c r="E1" s="8"/>
      <c r="F1" s="8"/>
      <c r="G1" s="8"/>
      <c r="J1" s="8"/>
      <c r="K1" s="8"/>
      <c r="L1" s="8"/>
      <c r="M1" s="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row>
    <row r="2" spans="1:167" s="18" customFormat="1" ht="21" customHeight="1" x14ac:dyDescent="0.35">
      <c r="A2" s="15" t="s">
        <v>72</v>
      </c>
      <c r="B2" s="8"/>
      <c r="C2" s="8"/>
      <c r="F2" s="8"/>
      <c r="G2" s="8"/>
      <c r="H2" s="8"/>
      <c r="I2" s="8"/>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row>
    <row r="3" spans="1:167" s="19" customFormat="1" ht="9" customHeight="1" x14ac:dyDescent="0.35">
      <c r="B3" s="20"/>
      <c r="C3" s="20"/>
      <c r="D3" s="20"/>
      <c r="E3" s="20"/>
      <c r="F3" s="20"/>
      <c r="G3" s="20"/>
      <c r="J3" s="20"/>
      <c r="K3" s="20"/>
      <c r="L3" s="20"/>
      <c r="M3" s="20"/>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row>
    <row r="4" spans="1:167" s="15" customFormat="1" ht="30" customHeight="1" x14ac:dyDescent="0.35">
      <c r="A4" s="15" t="s">
        <v>81</v>
      </c>
      <c r="B4" s="16"/>
      <c r="C4" s="16"/>
      <c r="D4" s="9"/>
      <c r="E4" s="16"/>
      <c r="F4" s="16"/>
      <c r="G4" s="16"/>
      <c r="J4" s="16"/>
      <c r="K4" s="16"/>
      <c r="L4" s="16"/>
      <c r="M4" s="16"/>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row>
    <row r="5" spans="1:167" s="21" customFormat="1" ht="28.4" customHeight="1" x14ac:dyDescent="0.35">
      <c r="A5" s="21" t="s">
        <v>18</v>
      </c>
      <c r="B5" s="22"/>
      <c r="C5" s="22"/>
      <c r="D5" s="22"/>
      <c r="E5" s="22"/>
      <c r="G5" s="22"/>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row>
    <row r="6" spans="1:167" ht="24" customHeight="1" x14ac:dyDescent="0.35">
      <c r="A6" s="50" t="s">
        <v>82</v>
      </c>
      <c r="B6" s="50" t="s">
        <v>83</v>
      </c>
      <c r="C6" s="50" t="s">
        <v>84</v>
      </c>
      <c r="D6" s="50" t="s">
        <v>30</v>
      </c>
      <c r="E6" s="50" t="s">
        <v>85</v>
      </c>
      <c r="F6" s="50" t="s">
        <v>86</v>
      </c>
      <c r="G6" s="50" t="s">
        <v>33</v>
      </c>
    </row>
    <row r="7" spans="1:167" ht="15.5" x14ac:dyDescent="0.35">
      <c r="A7" s="51" t="s">
        <v>87</v>
      </c>
      <c r="B7" s="51" t="s">
        <v>88</v>
      </c>
      <c r="C7" s="51" t="s">
        <v>42</v>
      </c>
      <c r="D7" s="52" t="str" cm="1">
        <f t="array" ref="D7">IFERROR(SUBSTITUTE( INDEX(Table2[Q5_Clinical_Display_Suppressed], MATCH( 1,(Table2[Question]=$A$2)*(Table2[Postcode_Area]= Table1749[[#This Row],[Postcode Area]] ),0)),"'", ""),"")</f>
        <v>194</v>
      </c>
      <c r="E7" s="52" t="str" cm="1">
        <f t="array" ref="E7">IFERROR(SUBSTITUTE( INDEX(Table2[Q5_Non_Display_Suppressed], MATCH( 1,(Table2[Question]=$A$2)*(Table2[Postcode_Area]= Table1749[[#This Row],[Postcode Area]] ),0)),"'", ""),"")</f>
        <v>7</v>
      </c>
      <c r="F7" s="52" t="str" cm="1">
        <f t="array" ref="F7">IFERROR(SUBSTITUTE( INDEX(Table2[Q5_Mix_Display_Suppressed], MATCH( 1,(Table2[Question]=$A$2)*(Table2[Postcode_Area]= Table1749[[#This Row],[Postcode Area]] ),0)),"'", ""),"")</f>
        <v>24</v>
      </c>
      <c r="G7" s="52" t="str" cm="1">
        <f t="array" ref="G7">IFERROR(SUBSTITUTE( INDEX(Table2[Q5_Other_Display_Suppressed], MATCH( 1,(Table2[Question]=$A$2)*(Table2[Postcode_Area]= Table1749[[#This Row],[Postcode Area]] ),0)),"'", ""),"")</f>
        <v>...</v>
      </c>
    </row>
    <row r="8" spans="1:167" ht="15.5" x14ac:dyDescent="0.35">
      <c r="A8" s="53" t="s">
        <v>89</v>
      </c>
      <c r="B8" s="53" t="s">
        <v>90</v>
      </c>
      <c r="C8" s="53" t="s">
        <v>91</v>
      </c>
      <c r="D8" s="52" t="str" cm="1">
        <f t="array" ref="D8">IFERROR(SUBSTITUTE( INDEX(Table2[Q5_Clinical_Display_Suppressed], MATCH( 1,(Table2[Question]=$A$2)*(Table2[Postcode_Area]= Table1749[[#This Row],[Postcode Area]] ),0)),"'", ""),"")</f>
        <v>70</v>
      </c>
      <c r="E8" s="52" t="str" cm="1">
        <f t="array" ref="E8">IFERROR(SUBSTITUTE( INDEX(Table2[Q5_Non_Display_Suppressed], MATCH( 1,(Table2[Question]=$A$2)*(Table2[Postcode_Area]= Table1749[[#This Row],[Postcode Area]] ),0)),"'", ""),"")</f>
        <v/>
      </c>
      <c r="F8" s="52" t="str" cm="1">
        <f t="array" ref="F8">IFERROR(SUBSTITUTE( INDEX(Table2[Q5_Mix_Display_Suppressed], MATCH( 1,(Table2[Question]=$A$2)*(Table2[Postcode_Area]= Table1749[[#This Row],[Postcode Area]] ),0)),"'", ""),"")</f>
        <v>11</v>
      </c>
      <c r="G8" s="54" t="str" cm="1">
        <f t="array" ref="G8">IFERROR(SUBSTITUTE( INDEX(Table2[Q5_Other_Display_Suppressed], MATCH( 1,(Table2[Question]=$A$2)*(Table2[Postcode_Area]= Table1749[[#This Row],[Postcode Area]] ),0)),"'", ""),"")</f>
        <v/>
      </c>
    </row>
    <row r="9" spans="1:167" ht="15.5" x14ac:dyDescent="0.35">
      <c r="A9" s="53" t="s">
        <v>92</v>
      </c>
      <c r="B9" s="53" t="s">
        <v>93</v>
      </c>
      <c r="C9" s="53" t="s">
        <v>94</v>
      </c>
      <c r="D9" s="54" t="str" cm="1">
        <f t="array" ref="D9">IFERROR(SUBSTITUTE( INDEX(Table2[Q5_Clinical_Display_Suppressed], MATCH( 1,(Table2[Question]=$A$2)*(Table2[Postcode_Area]= Table1749[[#This Row],[Postcode Area]] ),0)),"'", ""),"")</f>
        <v>482</v>
      </c>
      <c r="E9" s="54" t="str" cm="1">
        <f t="array" ref="E9">IFERROR(SUBSTITUTE( INDEX(Table2[Q5_Non_Display_Suppressed], MATCH( 1,(Table2[Question]=$A$2)*(Table2[Postcode_Area]= Table1749[[#This Row],[Postcode Area]] ),0)),"'", ""),"")</f>
        <v>31</v>
      </c>
      <c r="F9" s="52" t="str" cm="1">
        <f t="array" ref="F9">IFERROR(SUBSTITUTE( INDEX(Table2[Q5_Mix_Display_Suppressed], MATCH( 1,(Table2[Question]=$A$2)*(Table2[Postcode_Area]= Table1749[[#This Row],[Postcode Area]] ),0)),"'", ""),"")</f>
        <v>55</v>
      </c>
      <c r="G9" s="54" t="str" cm="1">
        <f t="array" ref="G9">IFERROR(SUBSTITUTE( INDEX(Table2[Q5_Other_Display_Suppressed], MATCH( 1,(Table2[Question]=$A$2)*(Table2[Postcode_Area]= Table1749[[#This Row],[Postcode Area]] ),0)),"'", ""),"")</f>
        <v>...</v>
      </c>
    </row>
    <row r="10" spans="1:167" ht="15.5" x14ac:dyDescent="0.35">
      <c r="A10" s="53" t="s">
        <v>95</v>
      </c>
      <c r="B10" s="53" t="s">
        <v>96</v>
      </c>
      <c r="C10" s="53" t="s">
        <v>97</v>
      </c>
      <c r="D10" s="54" t="str" cm="1">
        <f t="array" ref="D10">IFERROR(SUBSTITUTE( INDEX(Table2[Q5_Clinical_Display_Suppressed], MATCH( 1,(Table2[Question]=$A$2)*(Table2[Postcode_Area]= Table1749[[#This Row],[Postcode Area]] ),0)),"'", ""),"")</f>
        <v>150</v>
      </c>
      <c r="E10" s="52" t="str" cm="1">
        <f t="array" ref="E10">IFERROR(SUBSTITUTE( INDEX(Table2[Q5_Non_Display_Suppressed], MATCH( 1,(Table2[Question]=$A$2)*(Table2[Postcode_Area]= Table1749[[#This Row],[Postcode Area]] ),0)),"'", ""),"")</f>
        <v>...</v>
      </c>
      <c r="F10" s="52" t="str" cm="1">
        <f t="array" ref="F10">IFERROR(SUBSTITUTE( INDEX(Table2[Q5_Mix_Display_Suppressed], MATCH( 1,(Table2[Question]=$A$2)*(Table2[Postcode_Area]= Table1749[[#This Row],[Postcode Area]] ),0)),"'", ""),"")</f>
        <v>12</v>
      </c>
      <c r="G10" s="54" t="str" cm="1">
        <f t="array" ref="G10">IFERROR(SUBSTITUTE( INDEX(Table2[Q5_Other_Display_Suppressed], MATCH( 1,(Table2[Question]=$A$2)*(Table2[Postcode_Area]= Table1749[[#This Row],[Postcode Area]] ),0)),"'", ""),"")</f>
        <v/>
      </c>
    </row>
    <row r="11" spans="1:167" ht="15.5" x14ac:dyDescent="0.35">
      <c r="A11" s="53" t="s">
        <v>98</v>
      </c>
      <c r="B11" s="53" t="s">
        <v>99</v>
      </c>
      <c r="C11" s="53" t="s">
        <v>100</v>
      </c>
      <c r="D11" s="54" t="str" cm="1">
        <f t="array" ref="D11">IFERROR(SUBSTITUTE( INDEX(Table2[Q5_Clinical_Display_Suppressed], MATCH( 1,(Table2[Question]=$A$2)*(Table2[Postcode_Area]= Table1749[[#This Row],[Postcode Area]] ),0)),"'", ""),"")</f>
        <v>141</v>
      </c>
      <c r="E11" s="54" t="str" cm="1">
        <f t="array" ref="E11">IFERROR(SUBSTITUTE( INDEX(Table2[Q5_Non_Display_Suppressed], MATCH( 1,(Table2[Question]=$A$2)*(Table2[Postcode_Area]= Table1749[[#This Row],[Postcode Area]] ),0)),"'", ""),"")</f>
        <v/>
      </c>
      <c r="F11" s="52" t="str" cm="1">
        <f t="array" ref="F11">IFERROR(SUBSTITUTE( INDEX(Table2[Q5_Mix_Display_Suppressed], MATCH( 1,(Table2[Question]=$A$2)*(Table2[Postcode_Area]= Table1749[[#This Row],[Postcode Area]] ),0)),"'", ""),"")</f>
        <v>6</v>
      </c>
      <c r="G11" s="54" t="str" cm="1">
        <f t="array" ref="G11">IFERROR(SUBSTITUTE( INDEX(Table2[Q5_Other_Display_Suppressed], MATCH( 1,(Table2[Question]=$A$2)*(Table2[Postcode_Area]= Table1749[[#This Row],[Postcode Area]] ),0)),"'", ""),"")</f>
        <v>...</v>
      </c>
    </row>
    <row r="12" spans="1:167" ht="15.5" x14ac:dyDescent="0.35">
      <c r="A12" s="53" t="s">
        <v>101</v>
      </c>
      <c r="B12" s="53" t="s">
        <v>102</v>
      </c>
      <c r="C12" s="53" t="s">
        <v>100</v>
      </c>
      <c r="D12" s="54" t="str" cm="1">
        <f t="array" ref="D12">IFERROR(SUBSTITUTE( INDEX(Table2[Q5_Clinical_Display_Suppressed], MATCH( 1,(Table2[Question]=$A$2)*(Table2[Postcode_Area]= Table1749[[#This Row],[Postcode Area]] ),0)),"'", ""),"")</f>
        <v>130</v>
      </c>
      <c r="E12" s="52" t="str" cm="1">
        <f t="array" ref="E12">IFERROR(SUBSTITUTE( INDEX(Table2[Q5_Non_Display_Suppressed], MATCH( 1,(Table2[Question]=$A$2)*(Table2[Postcode_Area]= Table1749[[#This Row],[Postcode Area]] ),0)),"'", ""),"")</f>
        <v>...</v>
      </c>
      <c r="F12" s="52" t="str" cm="1">
        <f t="array" ref="F12">IFERROR(SUBSTITUTE( INDEX(Table2[Q5_Mix_Display_Suppressed], MATCH( 1,(Table2[Question]=$A$2)*(Table2[Postcode_Area]= Table1749[[#This Row],[Postcode Area]] ),0)),"'", ""),"")</f>
        <v>8</v>
      </c>
      <c r="G12" s="54" t="str" cm="1">
        <f t="array" ref="G12">IFERROR(SUBSTITUTE( INDEX(Table2[Q5_Other_Display_Suppressed], MATCH( 1,(Table2[Question]=$A$2)*(Table2[Postcode_Area]= Table1749[[#This Row],[Postcode Area]] ),0)),"'", ""),"")</f>
        <v>...</v>
      </c>
    </row>
    <row r="13" spans="1:167" ht="15.5" x14ac:dyDescent="0.35">
      <c r="A13" s="53" t="s">
        <v>103</v>
      </c>
      <c r="B13" s="53" t="s">
        <v>104</v>
      </c>
      <c r="C13" s="53" t="s">
        <v>97</v>
      </c>
      <c r="D13" s="54" t="str" cm="1">
        <f t="array" ref="D13">IFERROR(SUBSTITUTE( INDEX(Table2[Q5_Clinical_Display_Suppressed], MATCH( 1,(Table2[Question]=$A$2)*(Table2[Postcode_Area]= Table1749[[#This Row],[Postcode Area]] ),0)),"'", ""),"")</f>
        <v>184</v>
      </c>
      <c r="E13" s="54" t="str" cm="1">
        <f t="array" ref="E13">IFERROR(SUBSTITUTE( INDEX(Table2[Q5_Non_Display_Suppressed], MATCH( 1,(Table2[Question]=$A$2)*(Table2[Postcode_Area]= Table1749[[#This Row],[Postcode Area]] ),0)),"'", ""),"")</f>
        <v>...</v>
      </c>
      <c r="F13" s="52" t="str" cm="1">
        <f t="array" ref="F13">IFERROR(SUBSTITUTE( INDEX(Table2[Q5_Mix_Display_Suppressed], MATCH( 1,(Table2[Question]=$A$2)*(Table2[Postcode_Area]= Table1749[[#This Row],[Postcode Area]] ),0)),"'", ""),"")</f>
        <v>16</v>
      </c>
      <c r="G13" s="52" t="str" cm="1">
        <f t="array" ref="G13">IFERROR(SUBSTITUTE( INDEX(Table2[Q5_Other_Display_Suppressed], MATCH( 1,(Table2[Question]=$A$2)*(Table2[Postcode_Area]= Table1749[[#This Row],[Postcode Area]] ),0)),"'", ""),"")</f>
        <v>...</v>
      </c>
    </row>
    <row r="14" spans="1:167" ht="15.5" x14ac:dyDescent="0.35">
      <c r="A14" s="53" t="s">
        <v>105</v>
      </c>
      <c r="B14" s="53" t="s">
        <v>106</v>
      </c>
      <c r="C14" s="53" t="s">
        <v>100</v>
      </c>
      <c r="D14" s="54" t="str" cm="1">
        <f t="array" ref="D14">IFERROR(SUBSTITUTE( INDEX(Table2[Q5_Clinical_Display_Suppressed], MATCH( 1,(Table2[Question]=$A$2)*(Table2[Postcode_Area]= Table1749[[#This Row],[Postcode Area]] ),0)),"'", ""),"")</f>
        <v>86</v>
      </c>
      <c r="E14" s="54" t="str" cm="1">
        <f t="array" ref="E14">IFERROR(SUBSTITUTE( INDEX(Table2[Q5_Non_Display_Suppressed], MATCH( 1,(Table2[Question]=$A$2)*(Table2[Postcode_Area]= Table1749[[#This Row],[Postcode Area]] ),0)),"'", ""),"")</f>
        <v/>
      </c>
      <c r="F14" s="52" t="str" cm="1">
        <f t="array" ref="F14">IFERROR(SUBSTITUTE( INDEX(Table2[Q5_Mix_Display_Suppressed], MATCH( 1,(Table2[Question]=$A$2)*(Table2[Postcode_Area]= Table1749[[#This Row],[Postcode Area]] ),0)),"'", ""),"")</f>
        <v>7</v>
      </c>
      <c r="G14" s="52" t="str" cm="1">
        <f t="array" ref="G14">IFERROR(SUBSTITUTE( INDEX(Table2[Q5_Other_Display_Suppressed], MATCH( 1,(Table2[Question]=$A$2)*(Table2[Postcode_Area]= Table1749[[#This Row],[Postcode Area]] ),0)),"'", ""),"")</f>
        <v>...</v>
      </c>
    </row>
    <row r="15" spans="1:167" ht="15.5" x14ac:dyDescent="0.35">
      <c r="A15" s="53" t="s">
        <v>107</v>
      </c>
      <c r="B15" s="53" t="s">
        <v>108</v>
      </c>
      <c r="C15" s="53" t="s">
        <v>109</v>
      </c>
      <c r="D15" s="54" t="str" cm="1">
        <f t="array" ref="D15">IFERROR(SUBSTITUTE( INDEX(Table2[Q5_Clinical_Display_Suppressed], MATCH( 1,(Table2[Question]=$A$2)*(Table2[Postcode_Area]= Table1749[[#This Row],[Postcode Area]] ),0)),"'", ""),"")</f>
        <v>235</v>
      </c>
      <c r="E15" s="52" t="str" cm="1">
        <f t="array" ref="E15">IFERROR(SUBSTITUTE( INDEX(Table2[Q5_Non_Display_Suppressed], MATCH( 1,(Table2[Question]=$A$2)*(Table2[Postcode_Area]= Table1749[[#This Row],[Postcode Area]] ),0)),"'", ""),"")</f>
        <v>6</v>
      </c>
      <c r="F15" s="52" t="str" cm="1">
        <f t="array" ref="F15">IFERROR(SUBSTITUTE( INDEX(Table2[Q5_Mix_Display_Suppressed], MATCH( 1,(Table2[Question]=$A$2)*(Table2[Postcode_Area]= Table1749[[#This Row],[Postcode Area]] ),0)),"'", ""),"")</f>
        <v>29</v>
      </c>
      <c r="G15" s="54" t="str" cm="1">
        <f t="array" ref="G15">IFERROR(SUBSTITUTE( INDEX(Table2[Q5_Other_Display_Suppressed], MATCH( 1,(Table2[Question]=$A$2)*(Table2[Postcode_Area]= Table1749[[#This Row],[Postcode Area]] ),0)),"'", ""),"")</f>
        <v>...</v>
      </c>
    </row>
    <row r="16" spans="1:167" ht="15.5" x14ac:dyDescent="0.35">
      <c r="A16" s="53" t="s">
        <v>110</v>
      </c>
      <c r="B16" s="53" t="s">
        <v>111</v>
      </c>
      <c r="C16" s="53" t="s">
        <v>112</v>
      </c>
      <c r="D16" s="54" t="str" cm="1">
        <f t="array" ref="D16">IFERROR(SUBSTITUTE( INDEX(Table2[Q5_Clinical_Display_Suppressed], MATCH( 1,(Table2[Question]=$A$2)*(Table2[Postcode_Area]= Table1749[[#This Row],[Postcode Area]] ),0)),"'", ""),"")</f>
        <v>89</v>
      </c>
      <c r="E16" s="52" t="str" cm="1">
        <f t="array" ref="E16">IFERROR(SUBSTITUTE( INDEX(Table2[Q5_Non_Display_Suppressed], MATCH( 1,(Table2[Question]=$A$2)*(Table2[Postcode_Area]= Table1749[[#This Row],[Postcode Area]] ),0)),"'", ""),"")</f>
        <v>...</v>
      </c>
      <c r="F16" s="52" t="str" cm="1">
        <f t="array" ref="F16">IFERROR(SUBSTITUTE( INDEX(Table2[Q5_Mix_Display_Suppressed], MATCH( 1,(Table2[Question]=$A$2)*(Table2[Postcode_Area]= Table1749[[#This Row],[Postcode Area]] ),0)),"'", ""),"")</f>
        <v>10</v>
      </c>
      <c r="G16" s="52" t="str" cm="1">
        <f t="array" ref="G16">IFERROR(SUBSTITUTE( INDEX(Table2[Q5_Other_Display_Suppressed], MATCH( 1,(Table2[Question]=$A$2)*(Table2[Postcode_Area]= Table1749[[#This Row],[Postcode Area]] ),0)),"'", ""),"")</f>
        <v>...</v>
      </c>
    </row>
    <row r="17" spans="1:7" ht="15.5" x14ac:dyDescent="0.35">
      <c r="A17" s="53" t="s">
        <v>113</v>
      </c>
      <c r="B17" s="53" t="s">
        <v>114</v>
      </c>
      <c r="C17" s="53" t="s">
        <v>97</v>
      </c>
      <c r="D17" s="54" t="str" cm="1">
        <f t="array" ref="D17">IFERROR(SUBSTITUTE( INDEX(Table2[Q5_Clinical_Display_Suppressed], MATCH( 1,(Table2[Question]=$A$2)*(Table2[Postcode_Area]= Table1749[[#This Row],[Postcode Area]] ),0)),"'", ""),"")</f>
        <v>347</v>
      </c>
      <c r="E17" s="54" t="str" cm="1">
        <f t="array" ref="E17">IFERROR(SUBSTITUTE( INDEX(Table2[Q5_Non_Display_Suppressed], MATCH( 1,(Table2[Question]=$A$2)*(Table2[Postcode_Area]= Table1749[[#This Row],[Postcode Area]] ),0)),"'", ""),"")</f>
        <v>6</v>
      </c>
      <c r="F17" s="52" t="str" cm="1">
        <f t="array" ref="F17">IFERROR(SUBSTITUTE( INDEX(Table2[Q5_Mix_Display_Suppressed], MATCH( 1,(Table2[Question]=$A$2)*(Table2[Postcode_Area]= Table1749[[#This Row],[Postcode Area]] ),0)),"'", ""),"")</f>
        <v>42</v>
      </c>
      <c r="G17" s="54" t="str" cm="1">
        <f t="array" ref="G17">IFERROR(SUBSTITUTE( INDEX(Table2[Q5_Other_Display_Suppressed], MATCH( 1,(Table2[Question]=$A$2)*(Table2[Postcode_Area]= Table1749[[#This Row],[Postcode Area]] ),0)),"'", ""),"")</f>
        <v>...</v>
      </c>
    </row>
    <row r="18" spans="1:7" ht="15.5" x14ac:dyDescent="0.35">
      <c r="A18" s="53" t="s">
        <v>115</v>
      </c>
      <c r="B18" s="53" t="s">
        <v>116</v>
      </c>
      <c r="C18" s="53" t="s">
        <v>47</v>
      </c>
      <c r="D18" s="54" t="str" cm="1">
        <f t="array" ref="D18">IFERROR(SUBSTITUTE( INDEX(Table2[Q5_Clinical_Display_Suppressed], MATCH( 1,(Table2[Question]=$A$2)*(Table2[Postcode_Area]= Table1749[[#This Row],[Postcode Area]] ),0)),"'", ""),"")</f>
        <v>776</v>
      </c>
      <c r="E18" s="52" t="str" cm="1">
        <f t="array" ref="E18">IFERROR(SUBSTITUTE( INDEX(Table2[Q5_Non_Display_Suppressed], MATCH( 1,(Table2[Question]=$A$2)*(Table2[Postcode_Area]= Table1749[[#This Row],[Postcode Area]] ),0)),"'", ""),"")</f>
        <v>30</v>
      </c>
      <c r="F18" s="52" t="str" cm="1">
        <f t="array" ref="F18">IFERROR(SUBSTITUTE( INDEX(Table2[Q5_Mix_Display_Suppressed], MATCH( 1,(Table2[Question]=$A$2)*(Table2[Postcode_Area]= Table1749[[#This Row],[Postcode Area]] ),0)),"'", ""),"")</f>
        <v>81</v>
      </c>
      <c r="G18" s="54" t="str" cm="1">
        <f t="array" ref="G18">IFERROR(SUBSTITUTE( INDEX(Table2[Q5_Other_Display_Suppressed], MATCH( 1,(Table2[Question]=$A$2)*(Table2[Postcode_Area]= Table1749[[#This Row],[Postcode Area]] ),0)),"'", ""),"")</f>
        <v>...</v>
      </c>
    </row>
    <row r="19" spans="1:7" ht="15.5" x14ac:dyDescent="0.35">
      <c r="A19" s="53" t="s">
        <v>117</v>
      </c>
      <c r="B19" s="53" t="s">
        <v>118</v>
      </c>
      <c r="C19" s="53" t="s">
        <v>100</v>
      </c>
      <c r="D19" s="54" t="str" cm="1">
        <f t="array" ref="D19">IFERROR(SUBSTITUTE( INDEX(Table2[Q5_Clinical_Display_Suppressed], MATCH( 1,(Table2[Question]=$A$2)*(Table2[Postcode_Area]= Table1749[[#This Row],[Postcode Area]] ),0)),"'", ""),"")</f>
        <v>105</v>
      </c>
      <c r="E19" s="52" t="str" cm="1">
        <f t="array" ref="E19">IFERROR(SUBSTITUTE( INDEX(Table2[Q5_Non_Display_Suppressed], MATCH( 1,(Table2[Question]=$A$2)*(Table2[Postcode_Area]= Table1749[[#This Row],[Postcode Area]] ),0)),"'", ""),"")</f>
        <v>...</v>
      </c>
      <c r="F19" s="52" t="str" cm="1">
        <f t="array" ref="F19">IFERROR(SUBSTITUTE( INDEX(Table2[Q5_Mix_Display_Suppressed], MATCH( 1,(Table2[Question]=$A$2)*(Table2[Postcode_Area]= Table1749[[#This Row],[Postcode Area]] ),0)),"'", ""),"")</f>
        <v>9</v>
      </c>
      <c r="G19" s="54" t="str" cm="1">
        <f t="array" ref="G19">IFERROR(SUBSTITUTE( INDEX(Table2[Q5_Other_Display_Suppressed], MATCH( 1,(Table2[Question]=$A$2)*(Table2[Postcode_Area]= Table1749[[#This Row],[Postcode Area]] ),0)),"'", ""),"")</f>
        <v/>
      </c>
    </row>
    <row r="20" spans="1:7" ht="15.5" x14ac:dyDescent="0.35">
      <c r="A20" s="53" t="s">
        <v>119</v>
      </c>
      <c r="B20" s="53" t="s">
        <v>120</v>
      </c>
      <c r="C20" s="53" t="s">
        <v>91</v>
      </c>
      <c r="D20" s="54" t="str" cm="1">
        <f t="array" ref="D20">IFERROR(SUBSTITUTE( INDEX(Table2[Q5_Clinical_Display_Suppressed], MATCH( 1,(Table2[Question]=$A$2)*(Table2[Postcode_Area]= Table1749[[#This Row],[Postcode Area]] ),0)),"'", ""),"")</f>
        <v>135</v>
      </c>
      <c r="E20" s="54" t="str" cm="1">
        <f t="array" ref="E20">IFERROR(SUBSTITUTE( INDEX(Table2[Q5_Non_Display_Suppressed], MATCH( 1,(Table2[Question]=$A$2)*(Table2[Postcode_Area]= Table1749[[#This Row],[Postcode Area]] ),0)),"'", ""),"")</f>
        <v>...</v>
      </c>
      <c r="F20" s="52" t="str" cm="1">
        <f t="array" ref="F20">IFERROR(SUBSTITUTE( INDEX(Table2[Q5_Mix_Display_Suppressed], MATCH( 1,(Table2[Question]=$A$2)*(Table2[Postcode_Area]= Table1749[[#This Row],[Postcode Area]] ),0)),"'", ""),"")</f>
        <v>12</v>
      </c>
      <c r="G20" s="54" t="str" cm="1">
        <f t="array" ref="G20">IFERROR(SUBSTITUTE( INDEX(Table2[Q5_Other_Display_Suppressed], MATCH( 1,(Table2[Question]=$A$2)*(Table2[Postcode_Area]= Table1749[[#This Row],[Postcode Area]] ),0)),"'", ""),"")</f>
        <v/>
      </c>
    </row>
    <row r="21" spans="1:7" ht="15.5" x14ac:dyDescent="0.35">
      <c r="A21" s="53" t="s">
        <v>121</v>
      </c>
      <c r="B21" s="53" t="s">
        <v>122</v>
      </c>
      <c r="C21" s="53" t="s">
        <v>48</v>
      </c>
      <c r="D21" s="54" t="str" cm="1">
        <f t="array" ref="D21">IFERROR(SUBSTITUTE( INDEX(Table2[Q5_Clinical_Display_Suppressed], MATCH( 1,(Table2[Question]=$A$2)*(Table2[Postcode_Area]= Table1749[[#This Row],[Postcode Area]] ),0)),"'", ""),"")</f>
        <v>354</v>
      </c>
      <c r="E21" s="52" t="str" cm="1">
        <f t="array" ref="E21">IFERROR(SUBSTITUTE( INDEX(Table2[Q5_Non_Display_Suppressed], MATCH( 1,(Table2[Question]=$A$2)*(Table2[Postcode_Area]= Table1749[[#This Row],[Postcode Area]] ),0)),"'", ""),"")</f>
        <v>15</v>
      </c>
      <c r="F21" s="52" t="str" cm="1">
        <f t="array" ref="F21">IFERROR(SUBSTITUTE( INDEX(Table2[Q5_Mix_Display_Suppressed], MATCH( 1,(Table2[Question]=$A$2)*(Table2[Postcode_Area]= Table1749[[#This Row],[Postcode Area]] ),0)),"'", ""),"")</f>
        <v>51</v>
      </c>
      <c r="G21" s="54" t="str" cm="1">
        <f t="array" ref="G21">IFERROR(SUBSTITUTE( INDEX(Table2[Q5_Other_Display_Suppressed], MATCH( 1,(Table2[Question]=$A$2)*(Table2[Postcode_Area]= Table1749[[#This Row],[Postcode Area]] ),0)),"'", ""),"")</f>
        <v>...</v>
      </c>
    </row>
    <row r="22" spans="1:7" ht="15.5" x14ac:dyDescent="0.35">
      <c r="A22" s="53" t="s">
        <v>123</v>
      </c>
      <c r="B22" s="53" t="s">
        <v>124</v>
      </c>
      <c r="C22" s="53" t="s">
        <v>100</v>
      </c>
      <c r="D22" s="54" t="str" cm="1">
        <f t="array" ref="D22">IFERROR(SUBSTITUTE( INDEX(Table2[Q5_Clinical_Display_Suppressed], MATCH( 1,(Table2[Question]=$A$2)*(Table2[Postcode_Area]= Table1749[[#This Row],[Postcode Area]] ),0)),"'", ""),"")</f>
        <v>216</v>
      </c>
      <c r="E22" s="52" t="str" cm="1">
        <f t="array" ref="E22">IFERROR(SUBSTITUTE( INDEX(Table2[Q5_Non_Display_Suppressed], MATCH( 1,(Table2[Question]=$A$2)*(Table2[Postcode_Area]= Table1749[[#This Row],[Postcode Area]] ),0)),"'", ""),"")</f>
        <v>9</v>
      </c>
      <c r="F22" s="52" t="str" cm="1">
        <f t="array" ref="F22">IFERROR(SUBSTITUTE( INDEX(Table2[Q5_Mix_Display_Suppressed], MATCH( 1,(Table2[Question]=$A$2)*(Table2[Postcode_Area]= Table1749[[#This Row],[Postcode Area]] ),0)),"'", ""),"")</f>
        <v>18</v>
      </c>
      <c r="G22" s="54" t="str" cm="1">
        <f t="array" ref="G22">IFERROR(SUBSTITUTE( INDEX(Table2[Q5_Other_Display_Suppressed], MATCH( 1,(Table2[Question]=$A$2)*(Table2[Postcode_Area]= Table1749[[#This Row],[Postcode Area]] ),0)),"'", ""),"")</f>
        <v/>
      </c>
    </row>
    <row r="23" spans="1:7" ht="15.5" x14ac:dyDescent="0.35">
      <c r="A23" s="53" t="s">
        <v>125</v>
      </c>
      <c r="B23" s="53" t="s">
        <v>126</v>
      </c>
      <c r="C23" s="53" t="s">
        <v>91</v>
      </c>
      <c r="D23" s="54" t="str" cm="1">
        <f t="array" ref="D23">IFERROR(SUBSTITUTE( INDEX(Table2[Q5_Clinical_Display_Suppressed], MATCH( 1,(Table2[Question]=$A$2)*(Table2[Postcode_Area]= Table1749[[#This Row],[Postcode Area]] ),0)),"'", ""),"")</f>
        <v>190</v>
      </c>
      <c r="E23" s="52" t="str" cm="1">
        <f t="array" ref="E23">IFERROR(SUBSTITUTE( INDEX(Table2[Q5_Non_Display_Suppressed], MATCH( 1,(Table2[Question]=$A$2)*(Table2[Postcode_Area]= Table1749[[#This Row],[Postcode Area]] ),0)),"'", ""),"")</f>
        <v>...</v>
      </c>
      <c r="F23" s="52" t="str" cm="1">
        <f t="array" ref="F23">IFERROR(SUBSTITUTE( INDEX(Table2[Q5_Mix_Display_Suppressed], MATCH( 1,(Table2[Question]=$A$2)*(Table2[Postcode_Area]= Table1749[[#This Row],[Postcode Area]] ),0)),"'", ""),"")</f>
        <v>12</v>
      </c>
      <c r="G23" s="54" t="str" cm="1">
        <f t="array" ref="G23">IFERROR(SUBSTITUTE( INDEX(Table2[Q5_Other_Display_Suppressed], MATCH( 1,(Table2[Question]=$A$2)*(Table2[Postcode_Area]= Table1749[[#This Row],[Postcode Area]] ),0)),"'", ""),"")</f>
        <v>...</v>
      </c>
    </row>
    <row r="24" spans="1:7" ht="15.5" x14ac:dyDescent="0.35">
      <c r="A24" s="53" t="s">
        <v>127</v>
      </c>
      <c r="B24" s="53" t="s">
        <v>128</v>
      </c>
      <c r="C24" s="53" t="s">
        <v>91</v>
      </c>
      <c r="D24" s="54" t="str" cm="1">
        <f t="array" ref="D24">IFERROR(SUBSTITUTE( INDEX(Table2[Q5_Clinical_Display_Suppressed], MATCH( 1,(Table2[Question]=$A$2)*(Table2[Postcode_Area]= Table1749[[#This Row],[Postcode Area]] ),0)),"'", ""),"")</f>
        <v>94</v>
      </c>
      <c r="E24" s="52" t="str" cm="1">
        <f t="array" ref="E24">IFERROR(SUBSTITUTE( INDEX(Table2[Q5_Non_Display_Suppressed], MATCH( 1,(Table2[Question]=$A$2)*(Table2[Postcode_Area]= Table1749[[#This Row],[Postcode Area]] ),0)),"'", ""),"")</f>
        <v>...</v>
      </c>
      <c r="F24" s="52" t="str" cm="1">
        <f t="array" ref="F24">IFERROR(SUBSTITUTE( INDEX(Table2[Q5_Mix_Display_Suppressed], MATCH( 1,(Table2[Question]=$A$2)*(Table2[Postcode_Area]= Table1749[[#This Row],[Postcode Area]] ),0)),"'", ""),"")</f>
        <v>11</v>
      </c>
      <c r="G24" s="54" t="str" cm="1">
        <f t="array" ref="G24">IFERROR(SUBSTITUTE( INDEX(Table2[Q5_Other_Display_Suppressed], MATCH( 1,(Table2[Question]=$A$2)*(Table2[Postcode_Area]= Table1749[[#This Row],[Postcode Area]] ),0)),"'", ""),"")</f>
        <v/>
      </c>
    </row>
    <row r="25" spans="1:7" ht="15.5" x14ac:dyDescent="0.35">
      <c r="A25" s="53" t="s">
        <v>129</v>
      </c>
      <c r="B25" s="53" t="s">
        <v>130</v>
      </c>
      <c r="C25" s="53" t="s">
        <v>112</v>
      </c>
      <c r="D25" s="54" t="str" cm="1">
        <f t="array" ref="D25">IFERROR(SUBSTITUTE( INDEX(Table2[Q5_Clinical_Display_Suppressed], MATCH( 1,(Table2[Question]=$A$2)*(Table2[Postcode_Area]= Table1749[[#This Row],[Postcode Area]] ),0)),"'", ""),"")</f>
        <v>106</v>
      </c>
      <c r="E25" s="54" t="str" cm="1">
        <f t="array" ref="E25">IFERROR(SUBSTITUTE( INDEX(Table2[Q5_Non_Display_Suppressed], MATCH( 1,(Table2[Question]=$A$2)*(Table2[Postcode_Area]= Table1749[[#This Row],[Postcode Area]] ),0)),"'", ""),"")</f>
        <v>...</v>
      </c>
      <c r="F25" s="52" t="str" cm="1">
        <f t="array" ref="F25">IFERROR(SUBSTITUTE( INDEX(Table2[Q5_Mix_Display_Suppressed], MATCH( 1,(Table2[Question]=$A$2)*(Table2[Postcode_Area]= Table1749[[#This Row],[Postcode Area]] ),0)),"'", ""),"")</f>
        <v>8</v>
      </c>
      <c r="G25" s="54" t="str" cm="1">
        <f t="array" ref="G25">IFERROR(SUBSTITUTE( INDEX(Table2[Q5_Other_Display_Suppressed], MATCH( 1,(Table2[Question]=$A$2)*(Table2[Postcode_Area]= Table1749[[#This Row],[Postcode Area]] ),0)),"'", ""),"")</f>
        <v/>
      </c>
    </row>
    <row r="26" spans="1:7" ht="15.5" x14ac:dyDescent="0.35">
      <c r="A26" s="53" t="s">
        <v>131</v>
      </c>
      <c r="B26" s="53" t="s">
        <v>132</v>
      </c>
      <c r="C26" s="53" t="s">
        <v>109</v>
      </c>
      <c r="D26" s="54" t="str" cm="1">
        <f t="array" ref="D26">IFERROR(SUBSTITUTE( INDEX(Table2[Q5_Clinical_Display_Suppressed], MATCH( 1,(Table2[Question]=$A$2)*(Table2[Postcode_Area]= Table1749[[#This Row],[Postcode Area]] ),0)),"'", ""),"")</f>
        <v>130</v>
      </c>
      <c r="E26" s="54" t="str" cm="1">
        <f t="array" ref="E26">IFERROR(SUBSTITUTE( INDEX(Table2[Q5_Non_Display_Suppressed], MATCH( 1,(Table2[Question]=$A$2)*(Table2[Postcode_Area]= Table1749[[#This Row],[Postcode Area]] ),0)),"'", ""),"")</f>
        <v>...</v>
      </c>
      <c r="F26" s="52" t="str" cm="1">
        <f t="array" ref="F26">IFERROR(SUBSTITUTE( INDEX(Table2[Q5_Mix_Display_Suppressed], MATCH( 1,(Table2[Question]=$A$2)*(Table2[Postcode_Area]= Table1749[[#This Row],[Postcode Area]] ),0)),"'", ""),"")</f>
        <v>6</v>
      </c>
      <c r="G26" s="54" t="str" cm="1">
        <f t="array" ref="G26">IFERROR(SUBSTITUTE( INDEX(Table2[Q5_Other_Display_Suppressed], MATCH( 1,(Table2[Question]=$A$2)*(Table2[Postcode_Area]= Table1749[[#This Row],[Postcode Area]] ),0)),"'", ""),"")</f>
        <v/>
      </c>
    </row>
    <row r="27" spans="1:7" ht="15.5" x14ac:dyDescent="0.35">
      <c r="A27" s="53" t="s">
        <v>133</v>
      </c>
      <c r="B27" s="53" t="s">
        <v>134</v>
      </c>
      <c r="C27" s="53" t="s">
        <v>94</v>
      </c>
      <c r="D27" s="54" t="str" cm="1">
        <f t="array" ref="D27">IFERROR(SUBSTITUTE( INDEX(Table2[Q5_Clinical_Display_Suppressed], MATCH( 1,(Table2[Question]=$A$2)*(Table2[Postcode_Area]= Table1749[[#This Row],[Postcode Area]] ),0)),"'", ""),"")</f>
        <v>206</v>
      </c>
      <c r="E27" s="54" t="str" cm="1">
        <f t="array" ref="E27">IFERROR(SUBSTITUTE( INDEX(Table2[Q5_Non_Display_Suppressed], MATCH( 1,(Table2[Question]=$A$2)*(Table2[Postcode_Area]= Table1749[[#This Row],[Postcode Area]] ),0)),"'", ""),"")</f>
        <v>...</v>
      </c>
      <c r="F27" s="52" t="str" cm="1">
        <f t="array" ref="F27">IFERROR(SUBSTITUTE( INDEX(Table2[Q5_Mix_Display_Suppressed], MATCH( 1,(Table2[Question]=$A$2)*(Table2[Postcode_Area]= Table1749[[#This Row],[Postcode Area]] ),0)),"'", ""),"")</f>
        <v>9</v>
      </c>
      <c r="G27" s="54" t="str" cm="1">
        <f t="array" ref="G27">IFERROR(SUBSTITUTE( INDEX(Table2[Q5_Other_Display_Suppressed], MATCH( 1,(Table2[Question]=$A$2)*(Table2[Postcode_Area]= Table1749[[#This Row],[Postcode Area]] ),0)),"'", ""),"")</f>
        <v>...</v>
      </c>
    </row>
    <row r="28" spans="1:7" ht="15.5" x14ac:dyDescent="0.35">
      <c r="A28" s="53" t="s">
        <v>135</v>
      </c>
      <c r="B28" s="53" t="s">
        <v>136</v>
      </c>
      <c r="C28" s="53" t="s">
        <v>100</v>
      </c>
      <c r="D28" s="54" t="str" cm="1">
        <f t="array" ref="D28">IFERROR(SUBSTITUTE( INDEX(Table2[Q5_Clinical_Display_Suppressed], MATCH( 1,(Table2[Question]=$A$2)*(Table2[Postcode_Area]= Table1749[[#This Row],[Postcode Area]] ),0)),"'", ""),"")</f>
        <v>81</v>
      </c>
      <c r="E28" s="52" t="str" cm="1">
        <f t="array" ref="E28">IFERROR(SUBSTITUTE( INDEX(Table2[Q5_Non_Display_Suppressed], MATCH( 1,(Table2[Question]=$A$2)*(Table2[Postcode_Area]= Table1749[[#This Row],[Postcode Area]] ),0)),"'", ""),"")</f>
        <v>...</v>
      </c>
      <c r="F28" s="52" t="str" cm="1">
        <f t="array" ref="F28">IFERROR(SUBSTITUTE( INDEX(Table2[Q5_Mix_Display_Suppressed], MATCH( 1,(Table2[Question]=$A$2)*(Table2[Postcode_Area]= Table1749[[#This Row],[Postcode Area]] ),0)),"'", ""),"")</f>
        <v>6</v>
      </c>
      <c r="G28" s="54" t="str" cm="1">
        <f t="array" ref="G28">IFERROR(SUBSTITUTE( INDEX(Table2[Q5_Other_Display_Suppressed], MATCH( 1,(Table2[Question]=$A$2)*(Table2[Postcode_Area]= Table1749[[#This Row],[Postcode Area]] ),0)),"'", ""),"")</f>
        <v/>
      </c>
    </row>
    <row r="29" spans="1:7" ht="15.5" x14ac:dyDescent="0.35">
      <c r="A29" s="53" t="s">
        <v>137</v>
      </c>
      <c r="B29" s="53" t="s">
        <v>138</v>
      </c>
      <c r="C29" s="53" t="s">
        <v>112</v>
      </c>
      <c r="D29" s="54" t="str" cm="1">
        <f t="array" ref="D29">IFERROR(SUBSTITUTE( INDEX(Table2[Q5_Clinical_Display_Suppressed], MATCH( 1,(Table2[Question]=$A$2)*(Table2[Postcode_Area]= Table1749[[#This Row],[Postcode Area]] ),0)),"'", ""),"")</f>
        <v>90</v>
      </c>
      <c r="E29" s="54" t="str" cm="1">
        <f t="array" ref="E29">IFERROR(SUBSTITUTE( INDEX(Table2[Q5_Non_Display_Suppressed], MATCH( 1,(Table2[Question]=$A$2)*(Table2[Postcode_Area]= Table1749[[#This Row],[Postcode Area]] ),0)),"'", ""),"")</f>
        <v>...</v>
      </c>
      <c r="F29" s="52" t="str" cm="1">
        <f t="array" ref="F29">IFERROR(SUBSTITUTE( INDEX(Table2[Q5_Mix_Display_Suppressed], MATCH( 1,(Table2[Question]=$A$2)*(Table2[Postcode_Area]= Table1749[[#This Row],[Postcode Area]] ),0)),"'", ""),"")</f>
        <v>12</v>
      </c>
      <c r="G29" s="52" t="str" cm="1">
        <f t="array" ref="G29">IFERROR(SUBSTITUTE( INDEX(Table2[Q5_Other_Display_Suppressed], MATCH( 1,(Table2[Question]=$A$2)*(Table2[Postcode_Area]= Table1749[[#This Row],[Postcode Area]] ),0)),"'", ""),"")</f>
        <v>...</v>
      </c>
    </row>
    <row r="30" spans="1:7" ht="15.5" x14ac:dyDescent="0.35">
      <c r="A30" s="53" t="s">
        <v>139</v>
      </c>
      <c r="B30" s="53" t="s">
        <v>140</v>
      </c>
      <c r="C30" s="53" t="s">
        <v>42</v>
      </c>
      <c r="D30" s="54" t="str" cm="1">
        <f t="array" ref="D30">IFERROR(SUBSTITUTE( INDEX(Table2[Q5_Clinical_Display_Suppressed], MATCH( 1,(Table2[Question]=$A$2)*(Table2[Postcode_Area]= Table1749[[#This Row],[Postcode Area]] ),0)),"'", ""),"")</f>
        <v>142</v>
      </c>
      <c r="E30" s="52" t="str" cm="1">
        <f t="array" ref="E30">IFERROR(SUBSTITUTE( INDEX(Table2[Q5_Non_Display_Suppressed], MATCH( 1,(Table2[Question]=$A$2)*(Table2[Postcode_Area]= Table1749[[#This Row],[Postcode Area]] ),0)),"'", ""),"")</f>
        <v>6</v>
      </c>
      <c r="F30" s="52" t="str" cm="1">
        <f t="array" ref="F30">IFERROR(SUBSTITUTE( INDEX(Table2[Q5_Mix_Display_Suppressed], MATCH( 1,(Table2[Question]=$A$2)*(Table2[Postcode_Area]= Table1749[[#This Row],[Postcode Area]] ),0)),"'", ""),"")</f>
        <v>28</v>
      </c>
      <c r="G30" s="54" t="str" cm="1">
        <f t="array" ref="G30">IFERROR(SUBSTITUTE( INDEX(Table2[Q5_Other_Display_Suppressed], MATCH( 1,(Table2[Question]=$A$2)*(Table2[Postcode_Area]= Table1749[[#This Row],[Postcode Area]] ),0)),"'", ""),"")</f>
        <v/>
      </c>
    </row>
    <row r="31" spans="1:7" ht="15.5" x14ac:dyDescent="0.35">
      <c r="A31" s="53" t="s">
        <v>141</v>
      </c>
      <c r="B31" s="53" t="s">
        <v>142</v>
      </c>
      <c r="C31" s="53" t="s">
        <v>143</v>
      </c>
      <c r="D31" s="54" t="str" cm="1">
        <f t="array" ref="D31">IFERROR(SUBSTITUTE( INDEX(Table2[Q5_Clinical_Display_Suppressed], MATCH( 1,(Table2[Question]=$A$2)*(Table2[Postcode_Area]= Table1749[[#This Row],[Postcode Area]] ),0)),"'", ""),"")</f>
        <v>176</v>
      </c>
      <c r="E31" s="52" t="str" cm="1">
        <f t="array" ref="E31">IFERROR(SUBSTITUTE( INDEX(Table2[Q5_Non_Display_Suppressed], MATCH( 1,(Table2[Question]=$A$2)*(Table2[Postcode_Area]= Table1749[[#This Row],[Postcode Area]] ),0)),"'", ""),"")</f>
        <v/>
      </c>
      <c r="F31" s="52" t="str" cm="1">
        <f t="array" ref="F31">IFERROR(SUBSTITUTE( INDEX(Table2[Q5_Mix_Display_Suppressed], MATCH( 1,(Table2[Question]=$A$2)*(Table2[Postcode_Area]= Table1749[[#This Row],[Postcode Area]] ),0)),"'", ""),"")</f>
        <v>14</v>
      </c>
      <c r="G31" s="54" t="str" cm="1">
        <f t="array" ref="G31">IFERROR(SUBSTITUTE( INDEX(Table2[Q5_Other_Display_Suppressed], MATCH( 1,(Table2[Question]=$A$2)*(Table2[Postcode_Area]= Table1749[[#This Row],[Postcode Area]] ),0)),"'", ""),"")</f>
        <v/>
      </c>
    </row>
    <row r="32" spans="1:7" ht="15.5" x14ac:dyDescent="0.35">
      <c r="A32" s="53" t="s">
        <v>144</v>
      </c>
      <c r="B32" s="53" t="s">
        <v>145</v>
      </c>
      <c r="C32" s="53" t="s">
        <v>42</v>
      </c>
      <c r="D32" s="54" t="str" cm="1">
        <f t="array" ref="D32">IFERROR(SUBSTITUTE( INDEX(Table2[Q5_Clinical_Display_Suppressed], MATCH( 1,(Table2[Question]=$A$2)*(Table2[Postcode_Area]= Table1749[[#This Row],[Postcode Area]] ),0)),"'", ""),"")</f>
        <v>52</v>
      </c>
      <c r="E32" s="54" t="str" cm="1">
        <f t="array" ref="E32">IFERROR(SUBSTITUTE( INDEX(Table2[Q5_Non_Display_Suppressed], MATCH( 1,(Table2[Question]=$A$2)*(Table2[Postcode_Area]= Table1749[[#This Row],[Postcode Area]] ),0)),"'", ""),"")</f>
        <v>...</v>
      </c>
      <c r="F32" s="54" t="str" cm="1">
        <f t="array" ref="F32">IFERROR(SUBSTITUTE( INDEX(Table2[Q5_Mix_Display_Suppressed], MATCH( 1,(Table2[Question]=$A$2)*(Table2[Postcode_Area]= Table1749[[#This Row],[Postcode Area]] ),0)),"'", ""),"")</f>
        <v>...</v>
      </c>
      <c r="G32" s="52" t="str" cm="1">
        <f t="array" ref="G32">IFERROR(SUBSTITUTE( INDEX(Table2[Q5_Other_Display_Suppressed], MATCH( 1,(Table2[Question]=$A$2)*(Table2[Postcode_Area]= Table1749[[#This Row],[Postcode Area]] ),0)),"'", ""),"")</f>
        <v/>
      </c>
    </row>
    <row r="33" spans="1:7" ht="15.5" x14ac:dyDescent="0.35">
      <c r="A33" s="53" t="s">
        <v>146</v>
      </c>
      <c r="B33" s="53" t="s">
        <v>147</v>
      </c>
      <c r="C33" s="53" t="s">
        <v>148</v>
      </c>
      <c r="D33" s="54" t="str" cm="1">
        <f t="array" ref="D33">IFERROR(SUBSTITUTE( INDEX(Table2[Q5_Clinical_Display_Suppressed], MATCH( 1,(Table2[Question]=$A$2)*(Table2[Postcode_Area]= Table1749[[#This Row],[Postcode Area]] ),0)),"'", ""),"")</f>
        <v>72</v>
      </c>
      <c r="E33" s="52" t="str" cm="1">
        <f t="array" ref="E33">IFERROR(SUBSTITUTE( INDEX(Table2[Q5_Non_Display_Suppressed], MATCH( 1,(Table2[Question]=$A$2)*(Table2[Postcode_Area]= Table1749[[#This Row],[Postcode Area]] ),0)),"'", ""),"")</f>
        <v>...</v>
      </c>
      <c r="F33" s="52" t="str" cm="1">
        <f t="array" ref="F33">IFERROR(SUBSTITUTE( INDEX(Table2[Q5_Mix_Display_Suppressed], MATCH( 1,(Table2[Question]=$A$2)*(Table2[Postcode_Area]= Table1749[[#This Row],[Postcode Area]] ),0)),"'", ""),"")</f>
        <v>...</v>
      </c>
      <c r="G33" s="52" t="str" cm="1">
        <f t="array" ref="G33">IFERROR(SUBSTITUTE( INDEX(Table2[Q5_Other_Display_Suppressed], MATCH( 1,(Table2[Question]=$A$2)*(Table2[Postcode_Area]= Table1749[[#This Row],[Postcode Area]] ),0)),"'", ""),"")</f>
        <v/>
      </c>
    </row>
    <row r="34" spans="1:7" ht="15.5" x14ac:dyDescent="0.35">
      <c r="A34" s="53" t="s">
        <v>149</v>
      </c>
      <c r="B34" s="53" t="s">
        <v>150</v>
      </c>
      <c r="C34" s="53" t="s">
        <v>148</v>
      </c>
      <c r="D34" s="54" t="str" cm="1">
        <f t="array" ref="D34">IFERROR(SUBSTITUTE( INDEX(Table2[Q5_Clinical_Display_Suppressed], MATCH( 1,(Table2[Question]=$A$2)*(Table2[Postcode_Area]= Table1749[[#This Row],[Postcode Area]] ),0)),"'", ""),"")</f>
        <v>83</v>
      </c>
      <c r="E34" s="52" t="str" cm="1">
        <f t="array" ref="E34">IFERROR(SUBSTITUTE( INDEX(Table2[Q5_Non_Display_Suppressed], MATCH( 1,(Table2[Question]=$A$2)*(Table2[Postcode_Area]= Table1749[[#This Row],[Postcode Area]] ),0)),"'", ""),"")</f>
        <v>...</v>
      </c>
      <c r="F34" s="52" t="str" cm="1">
        <f t="array" ref="F34">IFERROR(SUBSTITUTE( INDEX(Table2[Q5_Mix_Display_Suppressed], MATCH( 1,(Table2[Question]=$A$2)*(Table2[Postcode_Area]= Table1749[[#This Row],[Postcode Area]] ),0)),"'", ""),"")</f>
        <v>6</v>
      </c>
      <c r="G34" s="54" t="str" cm="1">
        <f t="array" ref="G34">IFERROR(SUBSTITUTE( INDEX(Table2[Q5_Other_Display_Suppressed], MATCH( 1,(Table2[Question]=$A$2)*(Table2[Postcode_Area]= Table1749[[#This Row],[Postcode Area]] ),0)),"'", ""),"")</f>
        <v/>
      </c>
    </row>
    <row r="35" spans="1:7" ht="15.5" x14ac:dyDescent="0.35">
      <c r="A35" s="53" t="s">
        <v>151</v>
      </c>
      <c r="B35" s="53" t="s">
        <v>152</v>
      </c>
      <c r="C35" s="53" t="s">
        <v>143</v>
      </c>
      <c r="D35" s="54" t="str" cm="1">
        <f t="array" ref="D35">IFERROR(SUBSTITUTE( INDEX(Table2[Q5_Clinical_Display_Suppressed], MATCH( 1,(Table2[Question]=$A$2)*(Table2[Postcode_Area]= Table1749[[#This Row],[Postcode Area]] ),0)),"'", ""),"")</f>
        <v>141</v>
      </c>
      <c r="E35" s="52" t="str" cm="1">
        <f t="array" ref="E35">IFERROR(SUBSTITUTE( INDEX(Table2[Q5_Non_Display_Suppressed], MATCH( 1,(Table2[Question]=$A$2)*(Table2[Postcode_Area]= Table1749[[#This Row],[Postcode Area]] ),0)),"'", ""),"")</f>
        <v>...</v>
      </c>
      <c r="F35" s="52" t="str" cm="1">
        <f t="array" ref="F35">IFERROR(SUBSTITUTE( INDEX(Table2[Q5_Mix_Display_Suppressed], MATCH( 1,(Table2[Question]=$A$2)*(Table2[Postcode_Area]= Table1749[[#This Row],[Postcode Area]] ),0)),"'", ""),"")</f>
        <v>7</v>
      </c>
      <c r="G35" s="54" t="str" cm="1">
        <f t="array" ref="G35">IFERROR(SUBSTITUTE( INDEX(Table2[Q5_Other_Display_Suppressed], MATCH( 1,(Table2[Question]=$A$2)*(Table2[Postcode_Area]= Table1749[[#This Row],[Postcode Area]] ),0)),"'", ""),"")</f>
        <v>...</v>
      </c>
    </row>
    <row r="36" spans="1:7" ht="15.5" x14ac:dyDescent="0.35">
      <c r="A36" s="53" t="s">
        <v>153</v>
      </c>
      <c r="B36" s="53" t="s">
        <v>154</v>
      </c>
      <c r="C36" s="53" t="s">
        <v>97</v>
      </c>
      <c r="D36" s="54" t="str" cm="1">
        <f t="array" ref="D36">IFERROR(SUBSTITUTE( INDEX(Table2[Q5_Clinical_Display_Suppressed], MATCH( 1,(Table2[Question]=$A$2)*(Table2[Postcode_Area]= Table1749[[#This Row],[Postcode Area]] ),0)),"'", ""),"")</f>
        <v>68</v>
      </c>
      <c r="E36" s="54" t="str" cm="1">
        <f t="array" ref="E36">IFERROR(SUBSTITUTE( INDEX(Table2[Q5_Non_Display_Suppressed], MATCH( 1,(Table2[Question]=$A$2)*(Table2[Postcode_Area]= Table1749[[#This Row],[Postcode Area]] ),0)),"'", ""),"")</f>
        <v>...</v>
      </c>
      <c r="F36" s="52" t="str" cm="1">
        <f t="array" ref="F36">IFERROR(SUBSTITUTE( INDEX(Table2[Q5_Mix_Display_Suppressed], MATCH( 1,(Table2[Question]=$A$2)*(Table2[Postcode_Area]= Table1749[[#This Row],[Postcode Area]] ),0)),"'", ""),"")</f>
        <v>6</v>
      </c>
      <c r="G36" s="52" t="str" cm="1">
        <f t="array" ref="G36">IFERROR(SUBSTITUTE( INDEX(Table2[Q5_Other_Display_Suppressed], MATCH( 1,(Table2[Question]=$A$2)*(Table2[Postcode_Area]= Table1749[[#This Row],[Postcode Area]] ),0)),"'", ""),"")</f>
        <v>...</v>
      </c>
    </row>
    <row r="37" spans="1:7" ht="15.5" x14ac:dyDescent="0.35">
      <c r="A37" s="53" t="s">
        <v>155</v>
      </c>
      <c r="B37" s="53" t="s">
        <v>156</v>
      </c>
      <c r="C37" s="53" t="s">
        <v>94</v>
      </c>
      <c r="D37" s="54" t="str" cm="1">
        <f t="array" ref="D37">IFERROR(SUBSTITUTE( INDEX(Table2[Q5_Clinical_Display_Suppressed], MATCH( 1,(Table2[Question]=$A$2)*(Table2[Postcode_Area]= Table1749[[#This Row],[Postcode Area]] ),0)),"'", ""),"")</f>
        <v>69</v>
      </c>
      <c r="E37" s="52" t="str" cm="1">
        <f t="array" ref="E37">IFERROR(SUBSTITUTE( INDEX(Table2[Q5_Non_Display_Suppressed], MATCH( 1,(Table2[Question]=$A$2)*(Table2[Postcode_Area]= Table1749[[#This Row],[Postcode Area]] ),0)),"'", ""),"")</f>
        <v>...</v>
      </c>
      <c r="F37" s="52" t="str" cm="1">
        <f t="array" ref="F37">IFERROR(SUBSTITUTE( INDEX(Table2[Q5_Mix_Display_Suppressed], MATCH( 1,(Table2[Question]=$A$2)*(Table2[Postcode_Area]= Table1749[[#This Row],[Postcode Area]] ),0)),"'", ""),"")</f>
        <v>...</v>
      </c>
      <c r="G37" s="54" t="str" cm="1">
        <f t="array" ref="G37">IFERROR(SUBSTITUTE( INDEX(Table2[Q5_Other_Display_Suppressed], MATCH( 1,(Table2[Question]=$A$2)*(Table2[Postcode_Area]= Table1749[[#This Row],[Postcode Area]] ),0)),"'", ""),"")</f>
        <v>...</v>
      </c>
    </row>
    <row r="38" spans="1:7" ht="15.5" x14ac:dyDescent="0.35">
      <c r="A38" s="53" t="s">
        <v>157</v>
      </c>
      <c r="B38" s="53" t="s">
        <v>158</v>
      </c>
      <c r="C38" s="53" t="s">
        <v>112</v>
      </c>
      <c r="D38" s="54" t="str" cm="1">
        <f t="array" ref="D38">IFERROR(SUBSTITUTE( INDEX(Table2[Q5_Clinical_Display_Suppressed], MATCH( 1,(Table2[Question]=$A$2)*(Table2[Postcode_Area]= Table1749[[#This Row],[Postcode Area]] ),0)),"'", ""),"")</f>
        <v>247</v>
      </c>
      <c r="E38" s="54" t="str" cm="1">
        <f t="array" ref="E38">IFERROR(SUBSTITUTE( INDEX(Table2[Q5_Non_Display_Suppressed], MATCH( 1,(Table2[Question]=$A$2)*(Table2[Postcode_Area]= Table1749[[#This Row],[Postcode Area]] ),0)),"'", ""),"")</f>
        <v>18</v>
      </c>
      <c r="F38" s="52" t="str" cm="1">
        <f t="array" ref="F38">IFERROR(SUBSTITUTE( INDEX(Table2[Q5_Mix_Display_Suppressed], MATCH( 1,(Table2[Question]=$A$2)*(Table2[Postcode_Area]= Table1749[[#This Row],[Postcode Area]] ),0)),"'", ""),"")</f>
        <v>59</v>
      </c>
      <c r="G38" s="52" t="str" cm="1">
        <f t="array" ref="G38">IFERROR(SUBSTITUTE( INDEX(Table2[Q5_Other_Display_Suppressed], MATCH( 1,(Table2[Question]=$A$2)*(Table2[Postcode_Area]= Table1749[[#This Row],[Postcode Area]] ),0)),"'", ""),"")</f>
        <v>...</v>
      </c>
    </row>
    <row r="39" spans="1:7" ht="15.5" x14ac:dyDescent="0.35">
      <c r="A39" s="53" t="s">
        <v>159</v>
      </c>
      <c r="B39" s="53" t="s">
        <v>160</v>
      </c>
      <c r="C39" s="53" t="s">
        <v>112</v>
      </c>
      <c r="D39" s="54" t="str" cm="1">
        <f t="array" ref="D39">IFERROR(SUBSTITUTE( INDEX(Table2[Q5_Clinical_Display_Suppressed], MATCH( 1,(Table2[Question]=$A$2)*(Table2[Postcode_Area]= Table1749[[#This Row],[Postcode Area]] ),0)),"'", ""),"")</f>
        <v>69</v>
      </c>
      <c r="E39" s="54" t="str" cm="1">
        <f t="array" ref="E39">IFERROR(SUBSTITUTE( INDEX(Table2[Q5_Non_Display_Suppressed], MATCH( 1,(Table2[Question]=$A$2)*(Table2[Postcode_Area]= Table1749[[#This Row],[Postcode Area]] ),0)),"'", ""),"")</f>
        <v>7</v>
      </c>
      <c r="F39" s="52" t="str" cm="1">
        <f t="array" ref="F39">IFERROR(SUBSTITUTE( INDEX(Table2[Q5_Mix_Display_Suppressed], MATCH( 1,(Table2[Question]=$A$2)*(Table2[Postcode_Area]= Table1749[[#This Row],[Postcode Area]] ),0)),"'", ""),"")</f>
        <v>6</v>
      </c>
      <c r="G39" s="54" t="str" cm="1">
        <f t="array" ref="G39">IFERROR(SUBSTITUTE( INDEX(Table2[Q5_Other_Display_Suppressed], MATCH( 1,(Table2[Question]=$A$2)*(Table2[Postcode_Area]= Table1749[[#This Row],[Postcode Area]] ),0)),"'", ""),"")</f>
        <v/>
      </c>
    </row>
    <row r="40" spans="1:7" ht="15.5" x14ac:dyDescent="0.35">
      <c r="A40" s="53" t="s">
        <v>161</v>
      </c>
      <c r="B40" s="53" t="s">
        <v>162</v>
      </c>
      <c r="C40" s="53" t="s">
        <v>42</v>
      </c>
      <c r="D40" s="54" t="str" cm="1">
        <f t="array" ref="D40">IFERROR(SUBSTITUTE( INDEX(Table2[Q5_Clinical_Display_Suppressed], MATCH( 1,(Table2[Question]=$A$2)*(Table2[Postcode_Area]= Table1749[[#This Row],[Postcode Area]] ),0)),"'", ""),"")</f>
        <v>422</v>
      </c>
      <c r="E40" s="52" t="str" cm="1">
        <f t="array" ref="E40">IFERROR(SUBSTITUTE( INDEX(Table2[Q5_Non_Display_Suppressed], MATCH( 1,(Table2[Question]=$A$2)*(Table2[Postcode_Area]= Table1749[[#This Row],[Postcode Area]] ),0)),"'", ""),"")</f>
        <v>13</v>
      </c>
      <c r="F40" s="52" t="str" cm="1">
        <f t="array" ref="F40">IFERROR(SUBSTITUTE( INDEX(Table2[Q5_Mix_Display_Suppressed], MATCH( 1,(Table2[Question]=$A$2)*(Table2[Postcode_Area]= Table1749[[#This Row],[Postcode Area]] ),0)),"'", ""),"")</f>
        <v>36</v>
      </c>
      <c r="G40" s="54" t="str" cm="1">
        <f t="array" ref="G40">IFERROR(SUBSTITUTE( INDEX(Table2[Q5_Other_Display_Suppressed], MATCH( 1,(Table2[Question]=$A$2)*(Table2[Postcode_Area]= Table1749[[#This Row],[Postcode Area]] ),0)),"'", ""),"")</f>
        <v>...</v>
      </c>
    </row>
    <row r="41" spans="1:7" ht="15.5" x14ac:dyDescent="0.35">
      <c r="A41" s="53" t="s">
        <v>163</v>
      </c>
      <c r="B41" s="53" t="s">
        <v>164</v>
      </c>
      <c r="C41" s="53" t="s">
        <v>112</v>
      </c>
      <c r="D41" s="54" t="str" cm="1">
        <f t="array" ref="D41">IFERROR(SUBSTITUTE( INDEX(Table2[Q5_Clinical_Display_Suppressed], MATCH( 1,(Table2[Question]=$A$2)*(Table2[Postcode_Area]= Table1749[[#This Row],[Postcode Area]] ),0)),"'", ""),"")</f>
        <v>82</v>
      </c>
      <c r="E41" s="52" t="str" cm="1">
        <f t="array" ref="E41">IFERROR(SUBSTITUTE( INDEX(Table2[Q5_Non_Display_Suppressed], MATCH( 1,(Table2[Question]=$A$2)*(Table2[Postcode_Area]= Table1749[[#This Row],[Postcode Area]] ),0)),"'", ""),"")</f>
        <v>...</v>
      </c>
      <c r="F41" s="52" t="str" cm="1">
        <f t="array" ref="F41">IFERROR(SUBSTITUTE( INDEX(Table2[Q5_Mix_Display_Suppressed], MATCH( 1,(Table2[Question]=$A$2)*(Table2[Postcode_Area]= Table1749[[#This Row],[Postcode Area]] ),0)),"'", ""),"")</f>
        <v>9</v>
      </c>
      <c r="G41" s="54" t="str" cm="1">
        <f t="array" ref="G41">IFERROR(SUBSTITUTE( INDEX(Table2[Q5_Other_Display_Suppressed], MATCH( 1,(Table2[Question]=$A$2)*(Table2[Postcode_Area]= Table1749[[#This Row],[Postcode Area]] ),0)),"'", ""),"")</f>
        <v/>
      </c>
    </row>
    <row r="42" spans="1:7" ht="15.5" x14ac:dyDescent="0.35">
      <c r="A42" s="53" t="s">
        <v>165</v>
      </c>
      <c r="B42" s="53" t="s">
        <v>160</v>
      </c>
      <c r="C42" s="53" t="s">
        <v>112</v>
      </c>
      <c r="D42" s="54" t="str" cm="1">
        <f t="array" ref="D42">IFERROR(SUBSTITUTE( INDEX(Table2[Q5_Clinical_Display_Suppressed], MATCH( 1,(Table2[Question]=$A$2)*(Table2[Postcode_Area]= Table1749[[#This Row],[Postcode Area]] ),0)),"'", ""),"")</f>
        <v>...</v>
      </c>
      <c r="E42" s="52" t="str" cm="1">
        <f t="array" ref="E42">IFERROR(SUBSTITUTE( INDEX(Table2[Q5_Non_Display_Suppressed], MATCH( 1,(Table2[Question]=$A$2)*(Table2[Postcode_Area]= Table1749[[#This Row],[Postcode Area]] ),0)),"'", ""),"")</f>
        <v/>
      </c>
      <c r="F42" s="52" t="str" cm="1">
        <f t="array" ref="F42">IFERROR(SUBSTITUTE( INDEX(Table2[Q5_Mix_Display_Suppressed], MATCH( 1,(Table2[Question]=$A$2)*(Table2[Postcode_Area]= Table1749[[#This Row],[Postcode Area]] ),0)),"'", ""),"")</f>
        <v>...</v>
      </c>
      <c r="G42" s="54" t="str" cm="1">
        <f t="array" ref="G42">IFERROR(SUBSTITUTE( INDEX(Table2[Q5_Other_Display_Suppressed], MATCH( 1,(Table2[Question]=$A$2)*(Table2[Postcode_Area]= Table1749[[#This Row],[Postcode Area]] ),0)),"'", ""),"")</f>
        <v/>
      </c>
    </row>
    <row r="43" spans="1:7" ht="15.5" x14ac:dyDescent="0.35">
      <c r="A43" s="53" t="s">
        <v>166</v>
      </c>
      <c r="B43" s="53" t="s">
        <v>167</v>
      </c>
      <c r="C43" s="53" t="s">
        <v>97</v>
      </c>
      <c r="D43" s="54" t="str" cm="1">
        <f t="array" ref="D43">IFERROR(SUBSTITUTE( INDEX(Table2[Q5_Clinical_Display_Suppressed], MATCH( 1,(Table2[Question]=$A$2)*(Table2[Postcode_Area]= Table1749[[#This Row],[Postcode Area]] ),0)),"'", ""),"")</f>
        <v>178</v>
      </c>
      <c r="E43" s="54" t="str" cm="1">
        <f t="array" ref="E43">IFERROR(SUBSTITUTE( INDEX(Table2[Q5_Non_Display_Suppressed], MATCH( 1,(Table2[Question]=$A$2)*(Table2[Postcode_Area]= Table1749[[#This Row],[Postcode Area]] ),0)),"'", ""),"")</f>
        <v>6</v>
      </c>
      <c r="F43" s="52" t="str" cm="1">
        <f t="array" ref="F43">IFERROR(SUBSTITUTE( INDEX(Table2[Q5_Mix_Display_Suppressed], MATCH( 1,(Table2[Question]=$A$2)*(Table2[Postcode_Area]= Table1749[[#This Row],[Postcode Area]] ),0)),"'", ""),"")</f>
        <v>17</v>
      </c>
      <c r="G43" s="54" t="str" cm="1">
        <f t="array" ref="G43">IFERROR(SUBSTITUTE( INDEX(Table2[Q5_Other_Display_Suppressed], MATCH( 1,(Table2[Question]=$A$2)*(Table2[Postcode_Area]= Table1749[[#This Row],[Postcode Area]] ),0)),"'", ""),"")</f>
        <v/>
      </c>
    </row>
    <row r="44" spans="1:7" ht="15.5" x14ac:dyDescent="0.35">
      <c r="A44" s="53" t="s">
        <v>168</v>
      </c>
      <c r="B44" s="53" t="s">
        <v>169</v>
      </c>
      <c r="C44" s="53" t="s">
        <v>42</v>
      </c>
      <c r="D44" s="54" t="str" cm="1">
        <f t="array" ref="D44">IFERROR(SUBSTITUTE( INDEX(Table2[Q5_Clinical_Display_Suppressed], MATCH( 1,(Table2[Question]=$A$2)*(Table2[Postcode_Area]= Table1749[[#This Row],[Postcode Area]] ),0)),"'", ""),"")</f>
        <v>94</v>
      </c>
      <c r="E44" s="52" t="str" cm="1">
        <f t="array" ref="E44">IFERROR(SUBSTITUTE( INDEX(Table2[Q5_Non_Display_Suppressed], MATCH( 1,(Table2[Question]=$A$2)*(Table2[Postcode_Area]= Table1749[[#This Row],[Postcode Area]] ),0)),"'", ""),"")</f>
        <v>...</v>
      </c>
      <c r="F44" s="52" t="str" cm="1">
        <f t="array" ref="F44">IFERROR(SUBSTITUTE( INDEX(Table2[Q5_Mix_Display_Suppressed], MATCH( 1,(Table2[Question]=$A$2)*(Table2[Postcode_Area]= Table1749[[#This Row],[Postcode Area]] ),0)),"'", ""),"")</f>
        <v>7</v>
      </c>
      <c r="G44" s="54" t="str" cm="1">
        <f t="array" ref="G44">IFERROR(SUBSTITUTE( INDEX(Table2[Q5_Other_Display_Suppressed], MATCH( 1,(Table2[Question]=$A$2)*(Table2[Postcode_Area]= Table1749[[#This Row],[Postcode Area]] ),0)),"'", ""),"")</f>
        <v>...</v>
      </c>
    </row>
    <row r="45" spans="1:7" ht="15.5" x14ac:dyDescent="0.35">
      <c r="A45" s="53" t="s">
        <v>170</v>
      </c>
      <c r="B45" s="53" t="s">
        <v>171</v>
      </c>
      <c r="C45" s="53" t="s">
        <v>100</v>
      </c>
      <c r="D45" s="54" t="str" cm="1">
        <f t="array" ref="D45">IFERROR(SUBSTITUTE( INDEX(Table2[Q5_Clinical_Display_Suppressed], MATCH( 1,(Table2[Question]=$A$2)*(Table2[Postcode_Area]= Table1749[[#This Row],[Postcode Area]] ),0)),"'", ""),"")</f>
        <v>79</v>
      </c>
      <c r="E45" s="52" t="str" cm="1">
        <f t="array" ref="E45">IFERROR(SUBSTITUTE( INDEX(Table2[Q5_Non_Display_Suppressed], MATCH( 1,(Table2[Question]=$A$2)*(Table2[Postcode_Area]= Table1749[[#This Row],[Postcode Area]] ),0)),"'", ""),"")</f>
        <v/>
      </c>
      <c r="F45" s="52" t="str" cm="1">
        <f t="array" ref="F45">IFERROR(SUBSTITUTE( INDEX(Table2[Q5_Mix_Display_Suppressed], MATCH( 1,(Table2[Question]=$A$2)*(Table2[Postcode_Area]= Table1749[[#This Row],[Postcode Area]] ),0)),"'", ""),"")</f>
        <v>7</v>
      </c>
      <c r="G45" s="54" t="str" cm="1">
        <f t="array" ref="G45">IFERROR(SUBSTITUTE( INDEX(Table2[Q5_Other_Display_Suppressed], MATCH( 1,(Table2[Question]=$A$2)*(Table2[Postcode_Area]= Table1749[[#This Row],[Postcode Area]] ),0)),"'", ""),"")</f>
        <v/>
      </c>
    </row>
    <row r="46" spans="1:7" ht="15.5" x14ac:dyDescent="0.35">
      <c r="A46" s="53" t="s">
        <v>172</v>
      </c>
      <c r="B46" s="53" t="s">
        <v>173</v>
      </c>
      <c r="C46" s="53" t="s">
        <v>42</v>
      </c>
      <c r="D46" s="54" t="str" cm="1">
        <f t="array" ref="D46">IFERROR(SUBSTITUTE( INDEX(Table2[Q5_Clinical_Display_Suppressed], MATCH( 1,(Table2[Question]=$A$2)*(Table2[Postcode_Area]= Table1749[[#This Row],[Postcode Area]] ),0)),"'", ""),"")</f>
        <v>538</v>
      </c>
      <c r="E46" s="54" t="str" cm="1">
        <f t="array" ref="E46">IFERROR(SUBSTITUTE( INDEX(Table2[Q5_Non_Display_Suppressed], MATCH( 1,(Table2[Question]=$A$2)*(Table2[Postcode_Area]= Table1749[[#This Row],[Postcode Area]] ),0)),"'", ""),"")</f>
        <v>25</v>
      </c>
      <c r="F46" s="54" t="str" cm="1">
        <f t="array" ref="F46">IFERROR(SUBSTITUTE( INDEX(Table2[Q5_Mix_Display_Suppressed], MATCH( 1,(Table2[Question]=$A$2)*(Table2[Postcode_Area]= Table1749[[#This Row],[Postcode Area]] ),0)),"'", ""),"")</f>
        <v>68</v>
      </c>
      <c r="G46" s="54" t="str" cm="1">
        <f t="array" ref="G46">IFERROR(SUBSTITUTE( INDEX(Table2[Q5_Other_Display_Suppressed], MATCH( 1,(Table2[Question]=$A$2)*(Table2[Postcode_Area]= Table1749[[#This Row],[Postcode Area]] ),0)),"'", ""),"")</f>
        <v>...</v>
      </c>
    </row>
    <row r="47" spans="1:7" ht="15.5" x14ac:dyDescent="0.35">
      <c r="A47" s="53" t="s">
        <v>174</v>
      </c>
      <c r="B47" s="53" t="s">
        <v>175</v>
      </c>
      <c r="C47" s="53" t="s">
        <v>97</v>
      </c>
      <c r="D47" s="54" t="str" cm="1">
        <f t="array" ref="D47">IFERROR(SUBSTITUTE( INDEX(Table2[Q5_Clinical_Display_Suppressed], MATCH( 1,(Table2[Question]=$A$2)*(Table2[Postcode_Area]= Table1749[[#This Row],[Postcode Area]] ),0)),"'", ""),"")</f>
        <v>178</v>
      </c>
      <c r="E47" s="52" t="str" cm="1">
        <f t="array" ref="E47">IFERROR(SUBSTITUTE( INDEX(Table2[Q5_Non_Display_Suppressed], MATCH( 1,(Table2[Question]=$A$2)*(Table2[Postcode_Area]= Table1749[[#This Row],[Postcode Area]] ),0)),"'", ""),"")</f>
        <v>...</v>
      </c>
      <c r="F47" s="52" t="str" cm="1">
        <f t="array" ref="F47">IFERROR(SUBSTITUTE( INDEX(Table2[Q5_Mix_Display_Suppressed], MATCH( 1,(Table2[Question]=$A$2)*(Table2[Postcode_Area]= Table1749[[#This Row],[Postcode Area]] ),0)),"'", ""),"")</f>
        <v>15</v>
      </c>
      <c r="G47" s="54" t="str" cm="1">
        <f t="array" ref="G47">IFERROR(SUBSTITUTE( INDEX(Table2[Q5_Other_Display_Suppressed], MATCH( 1,(Table2[Question]=$A$2)*(Table2[Postcode_Area]= Table1749[[#This Row],[Postcode Area]] ),0)),"'", ""),"")</f>
        <v>...</v>
      </c>
    </row>
    <row r="48" spans="1:7" ht="15.5" x14ac:dyDescent="0.35">
      <c r="A48" s="53" t="s">
        <v>176</v>
      </c>
      <c r="B48" s="53" t="s">
        <v>177</v>
      </c>
      <c r="C48" s="53" t="s">
        <v>109</v>
      </c>
      <c r="D48" s="54" t="str" cm="1">
        <f t="array" ref="D48">IFERROR(SUBSTITUTE( INDEX(Table2[Q5_Clinical_Display_Suppressed], MATCH( 1,(Table2[Question]=$A$2)*(Table2[Postcode_Area]= Table1749[[#This Row],[Postcode Area]] ),0)),"'", ""),"")</f>
        <v>240</v>
      </c>
      <c r="E48" s="52" t="str" cm="1">
        <f t="array" ref="E48">IFERROR(SUBSTITUTE( INDEX(Table2[Q5_Non_Display_Suppressed], MATCH( 1,(Table2[Question]=$A$2)*(Table2[Postcode_Area]= Table1749[[#This Row],[Postcode Area]] ),0)),"'", ""),"")</f>
        <v>8</v>
      </c>
      <c r="F48" s="52" t="str" cm="1">
        <f t="array" ref="F48">IFERROR(SUBSTITUTE( INDEX(Table2[Q5_Mix_Display_Suppressed], MATCH( 1,(Table2[Question]=$A$2)*(Table2[Postcode_Area]= Table1749[[#This Row],[Postcode Area]] ),0)),"'", ""),"")</f>
        <v>24</v>
      </c>
      <c r="G48" s="54" t="str" cm="1">
        <f t="array" ref="G48">IFERROR(SUBSTITUTE( INDEX(Table2[Q5_Other_Display_Suppressed], MATCH( 1,(Table2[Question]=$A$2)*(Table2[Postcode_Area]= Table1749[[#This Row],[Postcode Area]] ),0)),"'", ""),"")</f>
        <v/>
      </c>
    </row>
    <row r="49" spans="1:7" ht="15.5" x14ac:dyDescent="0.35">
      <c r="A49" s="53" t="s">
        <v>178</v>
      </c>
      <c r="B49" s="53" t="s">
        <v>179</v>
      </c>
      <c r="C49" s="53" t="s">
        <v>180</v>
      </c>
      <c r="D49" s="54" t="str" cm="1">
        <f t="array" ref="D49">IFERROR(SUBSTITUTE( INDEX(Table2[Q5_Clinical_Display_Suppressed], MATCH( 1,(Table2[Question]=$A$2)*(Table2[Postcode_Area]= Table1749[[#This Row],[Postcode Area]] ),0)),"'", ""),"")</f>
        <v>...</v>
      </c>
      <c r="E49" s="52" t="str" cm="1">
        <f t="array" ref="E49">IFERROR(SUBSTITUTE( INDEX(Table2[Q5_Non_Display_Suppressed], MATCH( 1,(Table2[Question]=$A$2)*(Table2[Postcode_Area]= Table1749[[#This Row],[Postcode Area]] ),0)),"'", ""),"")</f>
        <v/>
      </c>
      <c r="F49" s="52" t="str" cm="1">
        <f t="array" ref="F49">IFERROR(SUBSTITUTE( INDEX(Table2[Q5_Mix_Display_Suppressed], MATCH( 1,(Table2[Question]=$A$2)*(Table2[Postcode_Area]= Table1749[[#This Row],[Postcode Area]] ),0)),"'", ""),"")</f>
        <v/>
      </c>
      <c r="G49" s="54" t="str" cm="1">
        <f t="array" ref="G49">IFERROR(SUBSTITUTE( INDEX(Table2[Q5_Other_Display_Suppressed], MATCH( 1,(Table2[Question]=$A$2)*(Table2[Postcode_Area]= Table1749[[#This Row],[Postcode Area]] ),0)),"'", ""),"")</f>
        <v/>
      </c>
    </row>
    <row r="50" spans="1:7" ht="15.5" x14ac:dyDescent="0.35">
      <c r="A50" s="53" t="s">
        <v>181</v>
      </c>
      <c r="B50" s="53" t="s">
        <v>182</v>
      </c>
      <c r="C50" s="53" t="s">
        <v>112</v>
      </c>
      <c r="D50" s="54" t="str" cm="1">
        <f t="array" ref="D50">IFERROR(SUBSTITUTE( INDEX(Table2[Q5_Clinical_Display_Suppressed], MATCH( 1,(Table2[Question]=$A$2)*(Table2[Postcode_Area]= Table1749[[#This Row],[Postcode Area]] ),0)),"'", ""),"")</f>
        <v>166</v>
      </c>
      <c r="E50" s="54" t="str" cm="1">
        <f t="array" ref="E50">IFERROR(SUBSTITUTE( INDEX(Table2[Q5_Non_Display_Suppressed], MATCH( 1,(Table2[Question]=$A$2)*(Table2[Postcode_Area]= Table1749[[#This Row],[Postcode Area]] ),0)),"'", ""),"")</f>
        <v>8</v>
      </c>
      <c r="F50" s="54" t="str" cm="1">
        <f t="array" ref="F50">IFERROR(SUBSTITUTE( INDEX(Table2[Q5_Mix_Display_Suppressed], MATCH( 1,(Table2[Question]=$A$2)*(Table2[Postcode_Area]= Table1749[[#This Row],[Postcode Area]] ),0)),"'", ""),"")</f>
        <v>29</v>
      </c>
      <c r="G50" s="54" t="str" cm="1">
        <f t="array" ref="G50">IFERROR(SUBSTITUTE( INDEX(Table2[Q5_Other_Display_Suppressed], MATCH( 1,(Table2[Question]=$A$2)*(Table2[Postcode_Area]= Table1749[[#This Row],[Postcode Area]] ),0)),"'", ""),"")</f>
        <v/>
      </c>
    </row>
    <row r="51" spans="1:7" ht="15.5" x14ac:dyDescent="0.35">
      <c r="A51" s="53" t="s">
        <v>183</v>
      </c>
      <c r="B51" s="53" t="s">
        <v>184</v>
      </c>
      <c r="C51" s="53" t="s">
        <v>100</v>
      </c>
      <c r="D51" s="54" t="str" cm="1">
        <f t="array" ref="D51">IFERROR(SUBSTITUTE( INDEX(Table2[Q5_Clinical_Display_Suppressed], MATCH( 1,(Table2[Question]=$A$2)*(Table2[Postcode_Area]= Table1749[[#This Row],[Postcode Area]] ),0)),"'", ""),"")</f>
        <v>63</v>
      </c>
      <c r="E51" s="54" t="str" cm="1">
        <f t="array" ref="E51">IFERROR(SUBSTITUTE( INDEX(Table2[Q5_Non_Display_Suppressed], MATCH( 1,(Table2[Question]=$A$2)*(Table2[Postcode_Area]= Table1749[[#This Row],[Postcode Area]] ),0)),"'", ""),"")</f>
        <v/>
      </c>
      <c r="F51" s="52" t="str" cm="1">
        <f t="array" ref="F51">IFERROR(SUBSTITUTE( INDEX(Table2[Q5_Mix_Display_Suppressed], MATCH( 1,(Table2[Question]=$A$2)*(Table2[Postcode_Area]= Table1749[[#This Row],[Postcode Area]] ),0)),"'", ""),"")</f>
        <v>...</v>
      </c>
      <c r="G51" s="54" t="str" cm="1">
        <f t="array" ref="G51">IFERROR(SUBSTITUTE( INDEX(Table2[Q5_Other_Display_Suppressed], MATCH( 1,(Table2[Question]=$A$2)*(Table2[Postcode_Area]= Table1749[[#This Row],[Postcode Area]] ),0)),"'", ""),"")</f>
        <v/>
      </c>
    </row>
    <row r="52" spans="1:7" ht="15.5" x14ac:dyDescent="0.35">
      <c r="A52" s="53" t="s">
        <v>185</v>
      </c>
      <c r="B52" s="53" t="s">
        <v>186</v>
      </c>
      <c r="C52" s="53" t="s">
        <v>148</v>
      </c>
      <c r="D52" s="54" t="str" cm="1">
        <f t="array" ref="D52">IFERROR(SUBSTITUTE( INDEX(Table2[Q5_Clinical_Display_Suppressed], MATCH( 1,(Table2[Question]=$A$2)*(Table2[Postcode_Area]= Table1749[[#This Row],[Postcode Area]] ),0)),"'", ""),"")</f>
        <v>67</v>
      </c>
      <c r="E52" s="54" t="str" cm="1">
        <f t="array" ref="E52">IFERROR(SUBSTITUTE( INDEX(Table2[Q5_Non_Display_Suppressed], MATCH( 1,(Table2[Question]=$A$2)*(Table2[Postcode_Area]= Table1749[[#This Row],[Postcode Area]] ),0)),"'", ""),"")</f>
        <v>...</v>
      </c>
      <c r="F52" s="54" t="str" cm="1">
        <f t="array" ref="F52">IFERROR(SUBSTITUTE( INDEX(Table2[Q5_Mix_Display_Suppressed], MATCH( 1,(Table2[Question]=$A$2)*(Table2[Postcode_Area]= Table1749[[#This Row],[Postcode Area]] ),0)),"'", ""),"")</f>
        <v>6</v>
      </c>
      <c r="G52" s="52" t="str" cm="1">
        <f t="array" ref="G52">IFERROR(SUBSTITUTE( INDEX(Table2[Q5_Other_Display_Suppressed], MATCH( 1,(Table2[Question]=$A$2)*(Table2[Postcode_Area]= Table1749[[#This Row],[Postcode Area]] ),0)),"'", ""),"")</f>
        <v/>
      </c>
    </row>
    <row r="53" spans="1:7" ht="15.5" x14ac:dyDescent="0.35">
      <c r="A53" s="53" t="s">
        <v>187</v>
      </c>
      <c r="B53" s="53" t="s">
        <v>188</v>
      </c>
      <c r="C53" s="53" t="s">
        <v>91</v>
      </c>
      <c r="D53" s="54" t="str" cm="1">
        <f t="array" ref="D53">IFERROR(SUBSTITUTE( INDEX(Table2[Q5_Clinical_Display_Suppressed], MATCH( 1,(Table2[Question]=$A$2)*(Table2[Postcode_Area]= Table1749[[#This Row],[Postcode Area]] ),0)),"'", ""),"")</f>
        <v>157</v>
      </c>
      <c r="E53" s="52" t="str" cm="1">
        <f t="array" ref="E53">IFERROR(SUBSTITUTE( INDEX(Table2[Q5_Non_Display_Suppressed], MATCH( 1,(Table2[Question]=$A$2)*(Table2[Postcode_Area]= Table1749[[#This Row],[Postcode Area]] ),0)),"'", ""),"")</f>
        <v>9</v>
      </c>
      <c r="F53" s="54" t="str" cm="1">
        <f t="array" ref="F53">IFERROR(SUBSTITUTE( INDEX(Table2[Q5_Mix_Display_Suppressed], MATCH( 1,(Table2[Question]=$A$2)*(Table2[Postcode_Area]= Table1749[[#This Row],[Postcode Area]] ),0)),"'", ""),"")</f>
        <v>15</v>
      </c>
      <c r="G53" s="54" t="str" cm="1">
        <f t="array" ref="G53">IFERROR(SUBSTITUTE( INDEX(Table2[Q5_Other_Display_Suppressed], MATCH( 1,(Table2[Question]=$A$2)*(Table2[Postcode_Area]= Table1749[[#This Row],[Postcode Area]] ),0)),"'", ""),"")</f>
        <v>...</v>
      </c>
    </row>
    <row r="54" spans="1:7" ht="15.5" x14ac:dyDescent="0.35">
      <c r="A54" s="53" t="s">
        <v>189</v>
      </c>
      <c r="B54" s="53" t="s">
        <v>190</v>
      </c>
      <c r="C54" s="53" t="s">
        <v>94</v>
      </c>
      <c r="D54" s="54" t="str" cm="1">
        <f t="array" ref="D54">IFERROR(SUBSTITUTE( INDEX(Table2[Q5_Clinical_Display_Suppressed], MATCH( 1,(Table2[Question]=$A$2)*(Table2[Postcode_Area]= Table1749[[#This Row],[Postcode Area]] ),0)),"'", ""),"")</f>
        <v>52</v>
      </c>
      <c r="E54" s="52" t="str" cm="1">
        <f t="array" ref="E54">IFERROR(SUBSTITUTE( INDEX(Table2[Q5_Non_Display_Suppressed], MATCH( 1,(Table2[Question]=$A$2)*(Table2[Postcode_Area]= Table1749[[#This Row],[Postcode Area]] ),0)),"'", ""),"")</f>
        <v>...</v>
      </c>
      <c r="F54" s="54" t="str" cm="1">
        <f t="array" ref="F54">IFERROR(SUBSTITUTE( INDEX(Table2[Q5_Mix_Display_Suppressed], MATCH( 1,(Table2[Question]=$A$2)*(Table2[Postcode_Area]= Table1749[[#This Row],[Postcode Area]] ),0)),"'", ""),"")</f>
        <v>...</v>
      </c>
      <c r="G54" s="52" t="str" cm="1">
        <f t="array" ref="G54">IFERROR(SUBSTITUTE( INDEX(Table2[Q5_Other_Display_Suppressed], MATCH( 1,(Table2[Question]=$A$2)*(Table2[Postcode_Area]= Table1749[[#This Row],[Postcode Area]] ),0)),"'", ""),"")</f>
        <v/>
      </c>
    </row>
    <row r="55" spans="1:7" ht="15.5" x14ac:dyDescent="0.35">
      <c r="A55" s="53" t="s">
        <v>191</v>
      </c>
      <c r="B55" s="53" t="s">
        <v>192</v>
      </c>
      <c r="C55" s="53" t="s">
        <v>42</v>
      </c>
      <c r="D55" s="54" t="str" cm="1">
        <f t="array" ref="D55">IFERROR(SUBSTITUTE( INDEX(Table2[Q5_Clinical_Display_Suppressed], MATCH( 1,(Table2[Question]=$A$2)*(Table2[Postcode_Area]= Table1749[[#This Row],[Postcode Area]] ),0)),"'", ""),"")</f>
        <v>6</v>
      </c>
      <c r="E55" s="52" t="str" cm="1">
        <f t="array" ref="E55">IFERROR(SUBSTITUTE( INDEX(Table2[Q5_Non_Display_Suppressed], MATCH( 1,(Table2[Question]=$A$2)*(Table2[Postcode_Area]= Table1749[[#This Row],[Postcode Area]] ),0)),"'", ""),"")</f>
        <v>...</v>
      </c>
      <c r="F55" s="54" t="str" cm="1">
        <f t="array" ref="F55">IFERROR(SUBSTITUTE( INDEX(Table2[Q5_Mix_Display_Suppressed], MATCH( 1,(Table2[Question]=$A$2)*(Table2[Postcode_Area]= Table1749[[#This Row],[Postcode Area]] ),0)),"'", ""),"")</f>
        <v/>
      </c>
      <c r="G55" s="54" t="str" cm="1">
        <f t="array" ref="G55">IFERROR(SUBSTITUTE( INDEX(Table2[Q5_Other_Display_Suppressed], MATCH( 1,(Table2[Question]=$A$2)*(Table2[Postcode_Area]= Table1749[[#This Row],[Postcode Area]] ),0)),"'", ""),"")</f>
        <v/>
      </c>
    </row>
    <row r="56" spans="1:7" ht="15.5" x14ac:dyDescent="0.35">
      <c r="A56" s="53" t="s">
        <v>193</v>
      </c>
      <c r="B56" s="53" t="s">
        <v>194</v>
      </c>
      <c r="C56" s="53" t="s">
        <v>148</v>
      </c>
      <c r="D56" s="54" t="str" cm="1">
        <f t="array" ref="D56">IFERROR(SUBSTITUTE( INDEX(Table2[Q5_Clinical_Display_Suppressed], MATCH( 1,(Table2[Question]=$A$2)*(Table2[Postcode_Area]= Table1749[[#This Row],[Postcode Area]] ),0)),"'", ""),"")</f>
        <v>105</v>
      </c>
      <c r="E56" s="54" t="str" cm="1">
        <f t="array" ref="E56">IFERROR(SUBSTITUTE( INDEX(Table2[Q5_Non_Display_Suppressed], MATCH( 1,(Table2[Question]=$A$2)*(Table2[Postcode_Area]= Table1749[[#This Row],[Postcode Area]] ),0)),"'", ""),"")</f>
        <v>...</v>
      </c>
      <c r="F56" s="52" t="str" cm="1">
        <f t="array" ref="F56">IFERROR(SUBSTITUTE( INDEX(Table2[Q5_Mix_Display_Suppressed], MATCH( 1,(Table2[Question]=$A$2)*(Table2[Postcode_Area]= Table1749[[#This Row],[Postcode Area]] ),0)),"'", ""),"")</f>
        <v>6</v>
      </c>
      <c r="G56" s="54" t="str" cm="1">
        <f t="array" ref="G56">IFERROR(SUBSTITUTE( INDEX(Table2[Q5_Other_Display_Suppressed], MATCH( 1,(Table2[Question]=$A$2)*(Table2[Postcode_Area]= Table1749[[#This Row],[Postcode Area]] ),0)),"'", ""),"")</f>
        <v/>
      </c>
    </row>
    <row r="57" spans="1:7" ht="15.5" x14ac:dyDescent="0.35">
      <c r="A57" s="53" t="s">
        <v>195</v>
      </c>
      <c r="B57" s="53" t="s">
        <v>196</v>
      </c>
      <c r="C57" s="53" t="s">
        <v>100</v>
      </c>
      <c r="D57" s="54" t="str" cm="1">
        <f t="array" ref="D57">IFERROR(SUBSTITUTE( INDEX(Table2[Q5_Clinical_Display_Suppressed], MATCH( 1,(Table2[Question]=$A$2)*(Table2[Postcode_Area]= Table1749[[#This Row],[Postcode Area]] ),0)),"'", ""),"")</f>
        <v>38</v>
      </c>
      <c r="E57" s="52" t="str" cm="1">
        <f t="array" ref="E57">IFERROR(SUBSTITUTE( INDEX(Table2[Q5_Non_Display_Suppressed], MATCH( 1,(Table2[Question]=$A$2)*(Table2[Postcode_Area]= Table1749[[#This Row],[Postcode Area]] ),0)),"'", ""),"")</f>
        <v/>
      </c>
      <c r="F57" s="52" t="str" cm="1">
        <f t="array" ref="F57">IFERROR(SUBSTITUTE( INDEX(Table2[Q5_Mix_Display_Suppressed], MATCH( 1,(Table2[Question]=$A$2)*(Table2[Postcode_Area]= Table1749[[#This Row],[Postcode Area]] ),0)),"'", ""),"")</f>
        <v>...</v>
      </c>
      <c r="G57" s="54" t="str" cm="1">
        <f t="array" ref="G57">IFERROR(SUBSTITUTE( INDEX(Table2[Q5_Other_Display_Suppressed], MATCH( 1,(Table2[Question]=$A$2)*(Table2[Postcode_Area]= Table1749[[#This Row],[Postcode Area]] ),0)),"'", ""),"")</f>
        <v/>
      </c>
    </row>
    <row r="58" spans="1:7" ht="15.5" x14ac:dyDescent="0.35">
      <c r="A58" s="53" t="s">
        <v>197</v>
      </c>
      <c r="B58" s="53" t="s">
        <v>198</v>
      </c>
      <c r="C58" s="53" t="s">
        <v>112</v>
      </c>
      <c r="D58" s="54" t="str" cm="1">
        <f t="array" ref="D58">IFERROR(SUBSTITUTE( INDEX(Table2[Q5_Clinical_Display_Suppressed], MATCH( 1,(Table2[Question]=$A$2)*(Table2[Postcode_Area]= Table1749[[#This Row],[Postcode Area]] ),0)),"'", ""),"")</f>
        <v>80</v>
      </c>
      <c r="E58" s="52" t="str" cm="1">
        <f t="array" ref="E58">IFERROR(SUBSTITUTE( INDEX(Table2[Q5_Non_Display_Suppressed], MATCH( 1,(Table2[Question]=$A$2)*(Table2[Postcode_Area]= Table1749[[#This Row],[Postcode Area]] ),0)),"'", ""),"")</f>
        <v>...</v>
      </c>
      <c r="F58" s="52" t="str" cm="1">
        <f t="array" ref="F58">IFERROR(SUBSTITUTE( INDEX(Table2[Q5_Mix_Display_Suppressed], MATCH( 1,(Table2[Question]=$A$2)*(Table2[Postcode_Area]= Table1749[[#This Row],[Postcode Area]] ),0)),"'", ""),"")</f>
        <v>10</v>
      </c>
      <c r="G58" s="54" t="str" cm="1">
        <f t="array" ref="G58">IFERROR(SUBSTITUTE( INDEX(Table2[Q5_Other_Display_Suppressed], MATCH( 1,(Table2[Question]=$A$2)*(Table2[Postcode_Area]= Table1749[[#This Row],[Postcode Area]] ),0)),"'", ""),"")</f>
        <v/>
      </c>
    </row>
    <row r="59" spans="1:7" ht="15.5" x14ac:dyDescent="0.35">
      <c r="A59" s="53" t="s">
        <v>199</v>
      </c>
      <c r="B59" s="53" t="s">
        <v>200</v>
      </c>
      <c r="C59" s="53" t="s">
        <v>200</v>
      </c>
      <c r="D59" s="54" t="str" cm="1">
        <f t="array" ref="D59">IFERROR(SUBSTITUTE( INDEX(Table2[Q5_Clinical_Display_Suppressed], MATCH( 1,(Table2[Question]=$A$2)*(Table2[Postcode_Area]= Table1749[[#This Row],[Postcode Area]] ),0)),"'", ""),"")</f>
        <v>...</v>
      </c>
      <c r="E59" s="54" t="str" cm="1">
        <f t="array" ref="E59">IFERROR(SUBSTITUTE( INDEX(Table2[Q5_Non_Display_Suppressed], MATCH( 1,(Table2[Question]=$A$2)*(Table2[Postcode_Area]= Table1749[[#This Row],[Postcode Area]] ),0)),"'", ""),"")</f>
        <v/>
      </c>
      <c r="F59" s="52" t="str" cm="1">
        <f t="array" ref="F59">IFERROR(SUBSTITUTE( INDEX(Table2[Q5_Mix_Display_Suppressed], MATCH( 1,(Table2[Question]=$A$2)*(Table2[Postcode_Area]= Table1749[[#This Row],[Postcode Area]] ),0)),"'", ""),"")</f>
        <v>...</v>
      </c>
      <c r="G59" s="54" t="str" cm="1">
        <f t="array" ref="G59">IFERROR(SUBSTITUTE( INDEX(Table2[Q5_Other_Display_Suppressed], MATCH( 1,(Table2[Question]=$A$2)*(Table2[Postcode_Area]= Table1749[[#This Row],[Postcode Area]] ),0)),"'", ""),"")</f>
        <v/>
      </c>
    </row>
    <row r="60" spans="1:7" ht="15.5" x14ac:dyDescent="0.35">
      <c r="A60" s="53" t="s">
        <v>201</v>
      </c>
      <c r="B60" s="53" t="s">
        <v>202</v>
      </c>
      <c r="C60" s="53" t="s">
        <v>91</v>
      </c>
      <c r="D60" s="54" t="str" cm="1">
        <f t="array" ref="D60">IFERROR(SUBSTITUTE( INDEX(Table2[Q5_Clinical_Display_Suppressed], MATCH( 1,(Table2[Question]=$A$2)*(Table2[Postcode_Area]= Table1749[[#This Row],[Postcode Area]] ),0)),"'", ""),"")</f>
        <v>138</v>
      </c>
      <c r="E60" s="52" t="str" cm="1">
        <f t="array" ref="E60">IFERROR(SUBSTITUTE( INDEX(Table2[Q5_Non_Display_Suppressed], MATCH( 1,(Table2[Question]=$A$2)*(Table2[Postcode_Area]= Table1749[[#This Row],[Postcode Area]] ),0)),"'", ""),"")</f>
        <v>...</v>
      </c>
      <c r="F60" s="52" t="str" cm="1">
        <f t="array" ref="F60">IFERROR(SUBSTITUTE( INDEX(Table2[Q5_Mix_Display_Suppressed], MATCH( 1,(Table2[Question]=$A$2)*(Table2[Postcode_Area]= Table1749[[#This Row],[Postcode Area]] ),0)),"'", ""),"")</f>
        <v>7</v>
      </c>
      <c r="G60" s="54" t="str" cm="1">
        <f t="array" ref="G60">IFERROR(SUBSTITUTE( INDEX(Table2[Q5_Other_Display_Suppressed], MATCH( 1,(Table2[Question]=$A$2)*(Table2[Postcode_Area]= Table1749[[#This Row],[Postcode Area]] ),0)),"'", ""),"")</f>
        <v/>
      </c>
    </row>
    <row r="61" spans="1:7" ht="15.5" x14ac:dyDescent="0.35">
      <c r="A61" s="53" t="s">
        <v>203</v>
      </c>
      <c r="B61" s="53" t="s">
        <v>204</v>
      </c>
      <c r="C61" s="53" t="s">
        <v>42</v>
      </c>
      <c r="D61" s="54" t="str" cm="1">
        <f t="array" ref="D61">IFERROR(SUBSTITUTE( INDEX(Table2[Q5_Clinical_Display_Suppressed], MATCH( 1,(Table2[Question]=$A$2)*(Table2[Postcode_Area]= Table1749[[#This Row],[Postcode Area]] ),0)),"'", ""),"")</f>
        <v>103</v>
      </c>
      <c r="E61" s="54" t="str" cm="1">
        <f t="array" ref="E61">IFERROR(SUBSTITUTE( INDEX(Table2[Q5_Non_Display_Suppressed], MATCH( 1,(Table2[Question]=$A$2)*(Table2[Postcode_Area]= Table1749[[#This Row],[Postcode Area]] ),0)),"'", ""),"")</f>
        <v>...</v>
      </c>
      <c r="F61" s="52" t="str" cm="1">
        <f t="array" ref="F61">IFERROR(SUBSTITUTE( INDEX(Table2[Q5_Mix_Display_Suppressed], MATCH( 1,(Table2[Question]=$A$2)*(Table2[Postcode_Area]= Table1749[[#This Row],[Postcode Area]] ),0)),"'", ""),"")</f>
        <v>...</v>
      </c>
      <c r="G61" s="54" t="str" cm="1">
        <f t="array" ref="G61">IFERROR(SUBSTITUTE( INDEX(Table2[Q5_Other_Display_Suppressed], MATCH( 1,(Table2[Question]=$A$2)*(Table2[Postcode_Area]= Table1749[[#This Row],[Postcode Area]] ),0)),"'", ""),"")</f>
        <v/>
      </c>
    </row>
    <row r="62" spans="1:7" ht="15.5" x14ac:dyDescent="0.35">
      <c r="A62" s="53" t="s">
        <v>205</v>
      </c>
      <c r="B62" s="53" t="s">
        <v>206</v>
      </c>
      <c r="C62" s="53" t="s">
        <v>180</v>
      </c>
      <c r="D62" s="54" t="str" cm="1">
        <f t="array" ref="D62">IFERROR(SUBSTITUTE( INDEX(Table2[Q5_Clinical_Display_Suppressed], MATCH( 1,(Table2[Question]=$A$2)*(Table2[Postcode_Area]= Table1749[[#This Row],[Postcode Area]] ),0)),"'", ""),"")</f>
        <v>...</v>
      </c>
      <c r="E62" s="54" t="str" cm="1">
        <f t="array" ref="E62">IFERROR(SUBSTITUTE( INDEX(Table2[Q5_Non_Display_Suppressed], MATCH( 1,(Table2[Question]=$A$2)*(Table2[Postcode_Area]= Table1749[[#This Row],[Postcode Area]] ),0)),"'", ""),"")</f>
        <v/>
      </c>
      <c r="F62" s="52" t="str" cm="1">
        <f t="array" ref="F62">IFERROR(SUBSTITUTE( INDEX(Table2[Q5_Mix_Display_Suppressed], MATCH( 1,(Table2[Question]=$A$2)*(Table2[Postcode_Area]= Table1749[[#This Row],[Postcode Area]] ),0)),"'", ""),"")</f>
        <v/>
      </c>
      <c r="G62" s="54" t="str" cm="1">
        <f t="array" ref="G62">IFERROR(SUBSTITUTE( INDEX(Table2[Q5_Other_Display_Suppressed], MATCH( 1,(Table2[Question]=$A$2)*(Table2[Postcode_Area]= Table1749[[#This Row],[Postcode Area]] ),0)),"'", ""),"")</f>
        <v/>
      </c>
    </row>
    <row r="63" spans="1:7" ht="15.5" x14ac:dyDescent="0.35">
      <c r="A63" s="53" t="s">
        <v>207</v>
      </c>
      <c r="B63" s="53" t="s">
        <v>208</v>
      </c>
      <c r="C63" s="53" t="s">
        <v>42</v>
      </c>
      <c r="D63" s="54" t="str" cm="1">
        <f t="array" ref="D63">IFERROR(SUBSTITUTE( INDEX(Table2[Q5_Clinical_Display_Suppressed], MATCH( 1,(Table2[Question]=$A$2)*(Table2[Postcode_Area]= Table1749[[#This Row],[Postcode Area]] ),0)),"'", ""),"")</f>
        <v>135</v>
      </c>
      <c r="E63" s="54" t="str" cm="1">
        <f t="array" ref="E63">IFERROR(SUBSTITUTE( INDEX(Table2[Q5_Non_Display_Suppressed], MATCH( 1,(Table2[Question]=$A$2)*(Table2[Postcode_Area]= Table1749[[#This Row],[Postcode Area]] ),0)),"'", ""),"")</f>
        <v>...</v>
      </c>
      <c r="F63" s="52" t="str" cm="1">
        <f t="array" ref="F63">IFERROR(SUBSTITUTE( INDEX(Table2[Q5_Mix_Display_Suppressed], MATCH( 1,(Table2[Question]=$A$2)*(Table2[Postcode_Area]= Table1749[[#This Row],[Postcode Area]] ),0)),"'", ""),"")</f>
        <v>8</v>
      </c>
      <c r="G63" s="54" t="str" cm="1">
        <f t="array" ref="G63">IFERROR(SUBSTITUTE( INDEX(Table2[Q5_Other_Display_Suppressed], MATCH( 1,(Table2[Question]=$A$2)*(Table2[Postcode_Area]= Table1749[[#This Row],[Postcode Area]] ),0)),"'", ""),"")</f>
        <v>...</v>
      </c>
    </row>
    <row r="64" spans="1:7" ht="15.5" x14ac:dyDescent="0.35">
      <c r="A64" s="53" t="s">
        <v>209</v>
      </c>
      <c r="B64" s="53" t="s">
        <v>210</v>
      </c>
      <c r="C64" s="53" t="s">
        <v>112</v>
      </c>
      <c r="D64" s="54" t="str" cm="1">
        <f t="array" ref="D64">IFERROR(SUBSTITUTE( INDEX(Table2[Q5_Clinical_Display_Suppressed], MATCH( 1,(Table2[Question]=$A$2)*(Table2[Postcode_Area]= Table1749[[#This Row],[Postcode Area]] ),0)),"'", ""),"")</f>
        <v>186</v>
      </c>
      <c r="E64" s="54" t="str" cm="1">
        <f t="array" ref="E64">IFERROR(SUBSTITUTE( INDEX(Table2[Q5_Non_Display_Suppressed], MATCH( 1,(Table2[Question]=$A$2)*(Table2[Postcode_Area]= Table1749[[#This Row],[Postcode Area]] ),0)),"'", ""),"")</f>
        <v>...</v>
      </c>
      <c r="F64" s="52" t="str" cm="1">
        <f t="array" ref="F64">IFERROR(SUBSTITUTE( INDEX(Table2[Q5_Mix_Display_Suppressed], MATCH( 1,(Table2[Question]=$A$2)*(Table2[Postcode_Area]= Table1749[[#This Row],[Postcode Area]] ),0)),"'", ""),"")</f>
        <v>27</v>
      </c>
      <c r="G64" s="54" t="str" cm="1">
        <f t="array" ref="G64">IFERROR(SUBSTITUTE( INDEX(Table2[Q5_Other_Display_Suppressed], MATCH( 1,(Table2[Question]=$A$2)*(Table2[Postcode_Area]= Table1749[[#This Row],[Postcode Area]] ),0)),"'", ""),"")</f>
        <v>...</v>
      </c>
    </row>
    <row r="65" spans="1:7" ht="15.5" x14ac:dyDescent="0.35">
      <c r="A65" s="53" t="s">
        <v>211</v>
      </c>
      <c r="B65" s="53" t="s">
        <v>212</v>
      </c>
      <c r="C65" s="53" t="s">
        <v>42</v>
      </c>
      <c r="D65" s="54" t="str" cm="1">
        <f t="array" ref="D65">IFERROR(SUBSTITUTE( INDEX(Table2[Q5_Clinical_Display_Suppressed], MATCH( 1,(Table2[Question]=$A$2)*(Table2[Postcode_Area]= Table1749[[#This Row],[Postcode Area]] ),0)),"'", ""),"")</f>
        <v>17</v>
      </c>
      <c r="E65" s="54" t="str" cm="1">
        <f t="array" ref="E65">IFERROR(SUBSTITUTE( INDEX(Table2[Q5_Non_Display_Suppressed], MATCH( 1,(Table2[Question]=$A$2)*(Table2[Postcode_Area]= Table1749[[#This Row],[Postcode Area]] ),0)),"'", ""),"")</f>
        <v/>
      </c>
      <c r="F65" s="52" t="str" cm="1">
        <f t="array" ref="F65">IFERROR(SUBSTITUTE( INDEX(Table2[Q5_Mix_Display_Suppressed], MATCH( 1,(Table2[Question]=$A$2)*(Table2[Postcode_Area]= Table1749[[#This Row],[Postcode Area]] ),0)),"'", ""),"")</f>
        <v>...</v>
      </c>
      <c r="G65" s="54" t="str" cm="1">
        <f t="array" ref="G65">IFERROR(SUBSTITUTE( INDEX(Table2[Q5_Other_Display_Suppressed], MATCH( 1,(Table2[Question]=$A$2)*(Table2[Postcode_Area]= Table1749[[#This Row],[Postcode Area]] ),0)),"'", ""),"")</f>
        <v/>
      </c>
    </row>
    <row r="66" spans="1:7" ht="15.5" x14ac:dyDescent="0.35">
      <c r="A66" s="53" t="s">
        <v>213</v>
      </c>
      <c r="B66" s="53" t="s">
        <v>214</v>
      </c>
      <c r="C66" s="53" t="s">
        <v>42</v>
      </c>
      <c r="D66" s="54" t="str" cm="1">
        <f t="array" ref="D66">IFERROR(SUBSTITUTE( INDEX(Table2[Q5_Clinical_Display_Suppressed], MATCH( 1,(Table2[Question]=$A$2)*(Table2[Postcode_Area]= Table1749[[#This Row],[Postcode Area]] ),0)),"'", ""),"")</f>
        <v>123</v>
      </c>
      <c r="E66" s="54" t="str" cm="1">
        <f t="array" ref="E66">IFERROR(SUBSTITUTE( INDEX(Table2[Q5_Non_Display_Suppressed], MATCH( 1,(Table2[Question]=$A$2)*(Table2[Postcode_Area]= Table1749[[#This Row],[Postcode Area]] ),0)),"'", ""),"")</f>
        <v>...</v>
      </c>
      <c r="F66" s="52" t="str" cm="1">
        <f t="array" ref="F66">IFERROR(SUBSTITUTE( INDEX(Table2[Q5_Mix_Display_Suppressed], MATCH( 1,(Table2[Question]=$A$2)*(Table2[Postcode_Area]= Table1749[[#This Row],[Postcode Area]] ),0)),"'", ""),"")</f>
        <v>10</v>
      </c>
      <c r="G66" s="52" t="str" cm="1">
        <f t="array" ref="G66">IFERROR(SUBSTITUTE( INDEX(Table2[Q5_Other_Display_Suppressed], MATCH( 1,(Table2[Question]=$A$2)*(Table2[Postcode_Area]= Table1749[[#This Row],[Postcode Area]] ),0)),"'", ""),"")</f>
        <v>...</v>
      </c>
    </row>
    <row r="67" spans="1:7" ht="15.5" x14ac:dyDescent="0.35">
      <c r="A67" s="53" t="s">
        <v>215</v>
      </c>
      <c r="B67" s="53" t="s">
        <v>216</v>
      </c>
      <c r="C67" s="53" t="s">
        <v>100</v>
      </c>
      <c r="D67" s="54" t="str" cm="1">
        <f t="array" ref="D67">IFERROR(SUBSTITUTE( INDEX(Table2[Q5_Clinical_Display_Suppressed], MATCH( 1,(Table2[Question]=$A$2)*(Table2[Postcode_Area]= Table1749[[#This Row],[Postcode Area]] ),0)),"'", ""),"")</f>
        <v>279</v>
      </c>
      <c r="E67" s="52" t="str" cm="1">
        <f t="array" ref="E67">IFERROR(SUBSTITUTE( INDEX(Table2[Q5_Non_Display_Suppressed], MATCH( 1,(Table2[Question]=$A$2)*(Table2[Postcode_Area]= Table1749[[#This Row],[Postcode Area]] ),0)),"'", ""),"")</f>
        <v>9</v>
      </c>
      <c r="F67" s="52" t="str" cm="1">
        <f t="array" ref="F67">IFERROR(SUBSTITUTE( INDEX(Table2[Q5_Mix_Display_Suppressed], MATCH( 1,(Table2[Question]=$A$2)*(Table2[Postcode_Area]= Table1749[[#This Row],[Postcode Area]] ),0)),"'", ""),"")</f>
        <v>36</v>
      </c>
      <c r="G67" s="54" t="str" cm="1">
        <f t="array" ref="G67">IFERROR(SUBSTITUTE( INDEX(Table2[Q5_Other_Display_Suppressed], MATCH( 1,(Table2[Question]=$A$2)*(Table2[Postcode_Area]= Table1749[[#This Row],[Postcode Area]] ),0)),"'", ""),"")</f>
        <v>...</v>
      </c>
    </row>
    <row r="68" spans="1:7" ht="15.5" x14ac:dyDescent="0.35">
      <c r="A68" s="53" t="s">
        <v>217</v>
      </c>
      <c r="B68" s="53" t="s">
        <v>218</v>
      </c>
      <c r="C68" s="53" t="s">
        <v>100</v>
      </c>
      <c r="D68" s="54" t="str" cm="1">
        <f t="array" ref="D68">IFERROR(SUBSTITUTE( INDEX(Table2[Q5_Clinical_Display_Suppressed], MATCH( 1,(Table2[Question]=$A$2)*(Table2[Postcode_Area]= Table1749[[#This Row],[Postcode Area]] ),0)),"'", ""),"")</f>
        <v>92</v>
      </c>
      <c r="E68" s="54" t="str" cm="1">
        <f t="array" ref="E68">IFERROR(SUBSTITUTE( INDEX(Table2[Q5_Non_Display_Suppressed], MATCH( 1,(Table2[Question]=$A$2)*(Table2[Postcode_Area]= Table1749[[#This Row],[Postcode Area]] ),0)),"'", ""),"")</f>
        <v>...</v>
      </c>
      <c r="F68" s="52" t="str" cm="1">
        <f t="array" ref="F68">IFERROR(SUBSTITUTE( INDEX(Table2[Q5_Mix_Display_Suppressed], MATCH( 1,(Table2[Question]=$A$2)*(Table2[Postcode_Area]= Table1749[[#This Row],[Postcode Area]] ),0)),"'", ""),"")</f>
        <v>10</v>
      </c>
      <c r="G68" s="54" t="str" cm="1">
        <f t="array" ref="G68">IFERROR(SUBSTITUTE( INDEX(Table2[Q5_Other_Display_Suppressed], MATCH( 1,(Table2[Question]=$A$2)*(Table2[Postcode_Area]= Table1749[[#This Row],[Postcode Area]] ),0)),"'", ""),"")</f>
        <v>...</v>
      </c>
    </row>
    <row r="69" spans="1:7" ht="15.5" x14ac:dyDescent="0.35">
      <c r="A69" s="53" t="s">
        <v>219</v>
      </c>
      <c r="B69" s="53" t="s">
        <v>220</v>
      </c>
      <c r="C69" s="53" t="s">
        <v>48</v>
      </c>
      <c r="D69" s="54" t="str" cm="1">
        <f t="array" ref="D69">IFERROR(SUBSTITUTE( INDEX(Table2[Q5_Clinical_Display_Suppressed], MATCH( 1,(Table2[Question]=$A$2)*(Table2[Postcode_Area]= Table1749[[#This Row],[Postcode Area]] ),0)),"'", ""),"")</f>
        <v>9</v>
      </c>
      <c r="E69" s="52" t="str" cm="1">
        <f t="array" ref="E69">IFERROR(SUBSTITUTE( INDEX(Table2[Q5_Non_Display_Suppressed], MATCH( 1,(Table2[Question]=$A$2)*(Table2[Postcode_Area]= Table1749[[#This Row],[Postcode Area]] ),0)),"'", ""),"")</f>
        <v/>
      </c>
      <c r="F69" s="52" t="str" cm="1">
        <f t="array" ref="F69">IFERROR(SUBSTITUTE( INDEX(Table2[Q5_Mix_Display_Suppressed], MATCH( 1,(Table2[Question]=$A$2)*(Table2[Postcode_Area]= Table1749[[#This Row],[Postcode Area]] ),0)),"'", ""),"")</f>
        <v>...</v>
      </c>
      <c r="G69" s="54" t="str" cm="1">
        <f t="array" ref="G69">IFERROR(SUBSTITUTE( INDEX(Table2[Q5_Other_Display_Suppressed], MATCH( 1,(Table2[Question]=$A$2)*(Table2[Postcode_Area]= Table1749[[#This Row],[Postcode Area]] ),0)),"'", ""),"")</f>
        <v/>
      </c>
    </row>
    <row r="70" spans="1:7" ht="15.5" x14ac:dyDescent="0.35">
      <c r="A70" s="53" t="s">
        <v>221</v>
      </c>
      <c r="B70" s="53" t="s">
        <v>222</v>
      </c>
      <c r="C70" s="53" t="s">
        <v>143</v>
      </c>
      <c r="D70" s="54" t="str" cm="1">
        <f t="array" ref="D70">IFERROR(SUBSTITUTE( INDEX(Table2[Q5_Clinical_Display_Suppressed], MATCH( 1,(Table2[Question]=$A$2)*(Table2[Postcode_Area]= Table1749[[#This Row],[Postcode Area]] ),0)),"'", ""),"")</f>
        <v>232</v>
      </c>
      <c r="E70" s="54" t="str" cm="1">
        <f t="array" ref="E70">IFERROR(SUBSTITUTE( INDEX(Table2[Q5_Non_Display_Suppressed], MATCH( 1,(Table2[Question]=$A$2)*(Table2[Postcode_Area]= Table1749[[#This Row],[Postcode Area]] ),0)),"'", ""),"")</f>
        <v>12</v>
      </c>
      <c r="F70" s="52" t="str" cm="1">
        <f t="array" ref="F70">IFERROR(SUBSTITUTE( INDEX(Table2[Q5_Mix_Display_Suppressed], MATCH( 1,(Table2[Question]=$A$2)*(Table2[Postcode_Area]= Table1749[[#This Row],[Postcode Area]] ),0)),"'", ""),"")</f>
        <v>25</v>
      </c>
      <c r="G70" s="54" t="str" cm="1">
        <f t="array" ref="G70">IFERROR(SUBSTITUTE( INDEX(Table2[Q5_Other_Display_Suppressed], MATCH( 1,(Table2[Question]=$A$2)*(Table2[Postcode_Area]= Table1749[[#This Row],[Postcode Area]] ),0)),"'", ""),"")</f>
        <v>...</v>
      </c>
    </row>
    <row r="71" spans="1:7" ht="15.5" x14ac:dyDescent="0.35">
      <c r="A71" s="53" t="s">
        <v>223</v>
      </c>
      <c r="B71" s="53" t="s">
        <v>224</v>
      </c>
      <c r="C71" s="53" t="s">
        <v>48</v>
      </c>
      <c r="D71" s="54" t="str" cm="1">
        <f t="array" ref="D71">IFERROR(SUBSTITUTE( INDEX(Table2[Q5_Clinical_Display_Suppressed], MATCH( 1,(Table2[Question]=$A$2)*(Table2[Postcode_Area]= Table1749[[#This Row],[Postcode Area]] ),0)),"'", ""),"")</f>
        <v>161</v>
      </c>
      <c r="E71" s="52" t="str" cm="1">
        <f t="array" ref="E71">IFERROR(SUBSTITUTE( INDEX(Table2[Q5_Non_Display_Suppressed], MATCH( 1,(Table2[Question]=$A$2)*(Table2[Postcode_Area]= Table1749[[#This Row],[Postcode Area]] ),0)),"'", ""),"")</f>
        <v>...</v>
      </c>
      <c r="F71" s="52" t="str" cm="1">
        <f t="array" ref="F71">IFERROR(SUBSTITUTE( INDEX(Table2[Q5_Mix_Display_Suppressed], MATCH( 1,(Table2[Question]=$A$2)*(Table2[Postcode_Area]= Table1749[[#This Row],[Postcode Area]] ),0)),"'", ""),"")</f>
        <v>13</v>
      </c>
      <c r="G71" s="54" t="str" cm="1">
        <f t="array" ref="G71">IFERROR(SUBSTITUTE( INDEX(Table2[Q5_Other_Display_Suppressed], MATCH( 1,(Table2[Question]=$A$2)*(Table2[Postcode_Area]= Table1749[[#This Row],[Postcode Area]] ),0)),"'", ""),"")</f>
        <v/>
      </c>
    </row>
    <row r="72" spans="1:7" ht="15.5" x14ac:dyDescent="0.35">
      <c r="A72" s="53" t="s">
        <v>225</v>
      </c>
      <c r="B72" s="53" t="s">
        <v>226</v>
      </c>
      <c r="C72" s="53" t="s">
        <v>143</v>
      </c>
      <c r="D72" s="54" t="str" cm="1">
        <f t="array" ref="D72">IFERROR(SUBSTITUTE( INDEX(Table2[Q5_Clinical_Display_Suppressed], MATCH( 1,(Table2[Question]=$A$2)*(Table2[Postcode_Area]= Table1749[[#This Row],[Postcode Area]] ),0)),"'", ""),"")</f>
        <v>80</v>
      </c>
      <c r="E72" s="52" t="str" cm="1">
        <f t="array" ref="E72">IFERROR(SUBSTITUTE( INDEX(Table2[Q5_Non_Display_Suppressed], MATCH( 1,(Table2[Question]=$A$2)*(Table2[Postcode_Area]= Table1749[[#This Row],[Postcode Area]] ),0)),"'", ""),"")</f>
        <v>...</v>
      </c>
      <c r="F72" s="52" t="str" cm="1">
        <f t="array" ref="F72">IFERROR(SUBSTITUTE( INDEX(Table2[Q5_Mix_Display_Suppressed], MATCH( 1,(Table2[Question]=$A$2)*(Table2[Postcode_Area]= Table1749[[#This Row],[Postcode Area]] ),0)),"'", ""),"")</f>
        <v>6</v>
      </c>
      <c r="G72" s="54" t="str" cm="1">
        <f t="array" ref="G72">IFERROR(SUBSTITUTE( INDEX(Table2[Q5_Other_Display_Suppressed], MATCH( 1,(Table2[Question]=$A$2)*(Table2[Postcode_Area]= Table1749[[#This Row],[Postcode Area]] ),0)),"'", ""),"")</f>
        <v/>
      </c>
    </row>
    <row r="73" spans="1:7" ht="15.5" x14ac:dyDescent="0.35">
      <c r="A73" s="53" t="s">
        <v>227</v>
      </c>
      <c r="B73" s="53" t="s">
        <v>228</v>
      </c>
      <c r="C73" s="53" t="s">
        <v>148</v>
      </c>
      <c r="D73" s="54" t="str" cm="1">
        <f t="array" ref="D73">IFERROR(SUBSTITUTE( INDEX(Table2[Q5_Clinical_Display_Suppressed], MATCH( 1,(Table2[Question]=$A$2)*(Table2[Postcode_Area]= Table1749[[#This Row],[Postcode Area]] ),0)),"'", ""),"")</f>
        <v>300</v>
      </c>
      <c r="E73" s="52" t="str" cm="1">
        <f t="array" ref="E73">IFERROR(SUBSTITUTE( INDEX(Table2[Q5_Non_Display_Suppressed], MATCH( 1,(Table2[Question]=$A$2)*(Table2[Postcode_Area]= Table1749[[#This Row],[Postcode Area]] ),0)),"'", ""),"")</f>
        <v>19</v>
      </c>
      <c r="F73" s="52" t="str" cm="1">
        <f t="array" ref="F73">IFERROR(SUBSTITUTE( INDEX(Table2[Q5_Mix_Display_Suppressed], MATCH( 1,(Table2[Question]=$A$2)*(Table2[Postcode_Area]= Table1749[[#This Row],[Postcode Area]] ),0)),"'", ""),"")</f>
        <v>52</v>
      </c>
      <c r="G73" s="54" t="str" cm="1">
        <f t="array" ref="G73">IFERROR(SUBSTITUTE( INDEX(Table2[Q5_Other_Display_Suppressed], MATCH( 1,(Table2[Question]=$A$2)*(Table2[Postcode_Area]= Table1749[[#This Row],[Postcode Area]] ),0)),"'", ""),"")</f>
        <v/>
      </c>
    </row>
    <row r="74" spans="1:7" ht="15.5" x14ac:dyDescent="0.35">
      <c r="A74" s="53" t="s">
        <v>229</v>
      </c>
      <c r="B74" s="53" t="s">
        <v>230</v>
      </c>
      <c r="C74" s="53" t="s">
        <v>91</v>
      </c>
      <c r="D74" s="54" t="str" cm="1">
        <f t="array" ref="D74">IFERROR(SUBSTITUTE( INDEX(Table2[Q5_Clinical_Display_Suppressed], MATCH( 1,(Table2[Question]=$A$2)*(Table2[Postcode_Area]= Table1749[[#This Row],[Postcode Area]] ),0)),"'", ""),"")</f>
        <v>76</v>
      </c>
      <c r="E74" s="54" t="str" cm="1">
        <f t="array" ref="E74">IFERROR(SUBSTITUTE( INDEX(Table2[Q5_Non_Display_Suppressed], MATCH( 1,(Table2[Question]=$A$2)*(Table2[Postcode_Area]= Table1749[[#This Row],[Postcode Area]] ),0)),"'", ""),"")</f>
        <v>...</v>
      </c>
      <c r="F74" s="52" t="str" cm="1">
        <f t="array" ref="F74">IFERROR(SUBSTITUTE( INDEX(Table2[Q5_Mix_Display_Suppressed], MATCH( 1,(Table2[Question]=$A$2)*(Table2[Postcode_Area]= Table1749[[#This Row],[Postcode Area]] ),0)),"'", ""),"")</f>
        <v>15</v>
      </c>
      <c r="G74" s="54" t="str" cm="1">
        <f t="array" ref="G74">IFERROR(SUBSTITUTE( INDEX(Table2[Q5_Other_Display_Suppressed], MATCH( 1,(Table2[Question]=$A$2)*(Table2[Postcode_Area]= Table1749[[#This Row],[Postcode Area]] ),0)),"'", ""),"")</f>
        <v/>
      </c>
    </row>
    <row r="75" spans="1:7" ht="15.5" x14ac:dyDescent="0.35">
      <c r="A75" s="53" t="s">
        <v>231</v>
      </c>
      <c r="B75" s="53" t="s">
        <v>232</v>
      </c>
      <c r="C75" s="53" t="s">
        <v>100</v>
      </c>
      <c r="D75" s="54" t="str" cm="1">
        <f t="array" ref="D75">IFERROR(SUBSTITUTE( INDEX(Table2[Q5_Clinical_Display_Suppressed], MATCH( 1,(Table2[Question]=$A$2)*(Table2[Postcode_Area]= Table1749[[#This Row],[Postcode Area]] ),0)),"'", ""),"")</f>
        <v>369</v>
      </c>
      <c r="E75" s="54" t="str" cm="1">
        <f t="array" ref="E75">IFERROR(SUBSTITUTE( INDEX(Table2[Q5_Non_Display_Suppressed], MATCH( 1,(Table2[Question]=$A$2)*(Table2[Postcode_Area]= Table1749[[#This Row],[Postcode Area]] ),0)),"'", ""),"")</f>
        <v>15</v>
      </c>
      <c r="F75" s="52" t="str" cm="1">
        <f t="array" ref="F75">IFERROR(SUBSTITUTE( INDEX(Table2[Q5_Mix_Display_Suppressed], MATCH( 1,(Table2[Question]=$A$2)*(Table2[Postcode_Area]= Table1749[[#This Row],[Postcode Area]] ),0)),"'", ""),"")</f>
        <v>42</v>
      </c>
      <c r="G75" s="54" t="str" cm="1">
        <f t="array" ref="G75">IFERROR(SUBSTITUTE( INDEX(Table2[Q5_Other_Display_Suppressed], MATCH( 1,(Table2[Question]=$A$2)*(Table2[Postcode_Area]= Table1749[[#This Row],[Postcode Area]] ),0)),"'", ""),"")</f>
        <v>...</v>
      </c>
    </row>
    <row r="76" spans="1:7" ht="15.5" x14ac:dyDescent="0.35">
      <c r="A76" s="53" t="s">
        <v>233</v>
      </c>
      <c r="B76" s="53" t="s">
        <v>234</v>
      </c>
      <c r="C76" s="53" t="s">
        <v>109</v>
      </c>
      <c r="D76" s="54" t="str" cm="1">
        <f t="array" ref="D76">IFERROR(SUBSTITUTE( INDEX(Table2[Q5_Clinical_Display_Suppressed], MATCH( 1,(Table2[Question]=$A$2)*(Table2[Postcode_Area]= Table1749[[#This Row],[Postcode Area]] ),0)),"'", ""),"")</f>
        <v>132</v>
      </c>
      <c r="E76" s="52" t="str" cm="1">
        <f t="array" ref="E76">IFERROR(SUBSTITUTE( INDEX(Table2[Q5_Non_Display_Suppressed], MATCH( 1,(Table2[Question]=$A$2)*(Table2[Postcode_Area]= Table1749[[#This Row],[Postcode Area]] ),0)),"'", ""),"")</f>
        <v>...</v>
      </c>
      <c r="F76" s="52" t="str" cm="1">
        <f t="array" ref="F76">IFERROR(SUBSTITUTE( INDEX(Table2[Q5_Mix_Display_Suppressed], MATCH( 1,(Table2[Question]=$A$2)*(Table2[Postcode_Area]= Table1749[[#This Row],[Postcode Area]] ),0)),"'", ""),"")</f>
        <v>14</v>
      </c>
      <c r="G76" s="54" t="str" cm="1">
        <f t="array" ref="G76">IFERROR(SUBSTITUTE( INDEX(Table2[Q5_Other_Display_Suppressed], MATCH( 1,(Table2[Question]=$A$2)*(Table2[Postcode_Area]= Table1749[[#This Row],[Postcode Area]] ),0)),"'", ""),"")</f>
        <v>...</v>
      </c>
    </row>
    <row r="77" spans="1:7" ht="15.5" x14ac:dyDescent="0.35">
      <c r="A77" s="53" t="s">
        <v>235</v>
      </c>
      <c r="B77" s="53" t="s">
        <v>236</v>
      </c>
      <c r="C77" s="53" t="s">
        <v>109</v>
      </c>
      <c r="D77" s="54" t="str" cm="1">
        <f t="array" ref="D77">IFERROR(SUBSTITUTE( INDEX(Table2[Q5_Clinical_Display_Suppressed], MATCH( 1,(Table2[Question]=$A$2)*(Table2[Postcode_Area]= Table1749[[#This Row],[Postcode Area]] ),0)),"'", ""),"")</f>
        <v>147</v>
      </c>
      <c r="E77" s="52" t="str" cm="1">
        <f t="array" ref="E77">IFERROR(SUBSTITUTE( INDEX(Table2[Q5_Non_Display_Suppressed], MATCH( 1,(Table2[Question]=$A$2)*(Table2[Postcode_Area]= Table1749[[#This Row],[Postcode Area]] ),0)),"'", ""),"")</f>
        <v>...</v>
      </c>
      <c r="F77" s="52" t="str" cm="1">
        <f t="array" ref="F77">IFERROR(SUBSTITUTE( INDEX(Table2[Q5_Mix_Display_Suppressed], MATCH( 1,(Table2[Question]=$A$2)*(Table2[Postcode_Area]= Table1749[[#This Row],[Postcode Area]] ),0)),"'", ""),"")</f>
        <v>13</v>
      </c>
      <c r="G77" s="54" t="str" cm="1">
        <f t="array" ref="G77">IFERROR(SUBSTITUTE( INDEX(Table2[Q5_Other_Display_Suppressed], MATCH( 1,(Table2[Question]=$A$2)*(Table2[Postcode_Area]= Table1749[[#This Row],[Postcode Area]] ),0)),"'", ""),"")</f>
        <v>...</v>
      </c>
    </row>
    <row r="78" spans="1:7" ht="15.5" x14ac:dyDescent="0.35">
      <c r="A78" s="53" t="s">
        <v>237</v>
      </c>
      <c r="B78" s="53" t="s">
        <v>238</v>
      </c>
      <c r="C78" s="53" t="s">
        <v>42</v>
      </c>
      <c r="D78" s="54" t="str" cm="1">
        <f t="array" ref="D78">IFERROR(SUBSTITUTE( INDEX(Table2[Q5_Clinical_Display_Suppressed], MATCH( 1,(Table2[Question]=$A$2)*(Table2[Postcode_Area]= Table1749[[#This Row],[Postcode Area]] ),0)),"'", ""),"")</f>
        <v>149</v>
      </c>
      <c r="E78" s="54" t="str" cm="1">
        <f t="array" ref="E78">IFERROR(SUBSTITUTE( INDEX(Table2[Q5_Non_Display_Suppressed], MATCH( 1,(Table2[Question]=$A$2)*(Table2[Postcode_Area]= Table1749[[#This Row],[Postcode Area]] ),0)),"'", ""),"")</f>
        <v>...</v>
      </c>
      <c r="F78" s="52" t="str" cm="1">
        <f t="array" ref="F78">IFERROR(SUBSTITUTE( INDEX(Table2[Q5_Mix_Display_Suppressed], MATCH( 1,(Table2[Question]=$A$2)*(Table2[Postcode_Area]= Table1749[[#This Row],[Postcode Area]] ),0)),"'", ""),"")</f>
        <v>10</v>
      </c>
      <c r="G78" s="54" t="str" cm="1">
        <f t="array" ref="G78">IFERROR(SUBSTITUTE( INDEX(Table2[Q5_Other_Display_Suppressed], MATCH( 1,(Table2[Question]=$A$2)*(Table2[Postcode_Area]= Table1749[[#This Row],[Postcode Area]] ),0)),"'", ""),"")</f>
        <v/>
      </c>
    </row>
    <row r="79" spans="1:7" ht="15.5" x14ac:dyDescent="0.35">
      <c r="A79" s="53" t="s">
        <v>239</v>
      </c>
      <c r="B79" s="53" t="s">
        <v>240</v>
      </c>
      <c r="C79" s="53" t="s">
        <v>112</v>
      </c>
      <c r="D79" s="54" t="str" cm="1">
        <f t="array" ref="D79">IFERROR(SUBSTITUTE( INDEX(Table2[Q5_Clinical_Display_Suppressed], MATCH( 1,(Table2[Question]=$A$2)*(Table2[Postcode_Area]= Table1749[[#This Row],[Postcode Area]] ),0)),"'", ""),"")</f>
        <v>221</v>
      </c>
      <c r="E79" s="52" t="str" cm="1">
        <f t="array" ref="E79">IFERROR(SUBSTITUTE( INDEX(Table2[Q5_Non_Display_Suppressed], MATCH( 1,(Table2[Question]=$A$2)*(Table2[Postcode_Area]= Table1749[[#This Row],[Postcode Area]] ),0)),"'", ""),"")</f>
        <v>...</v>
      </c>
      <c r="F79" s="52" t="str" cm="1">
        <f t="array" ref="F79">IFERROR(SUBSTITUTE( INDEX(Table2[Q5_Mix_Display_Suppressed], MATCH( 1,(Table2[Question]=$A$2)*(Table2[Postcode_Area]= Table1749[[#This Row],[Postcode Area]] ),0)),"'", ""),"")</f>
        <v>23</v>
      </c>
      <c r="G79" s="54" t="str" cm="1">
        <f t="array" ref="G79">IFERROR(SUBSTITUTE( INDEX(Table2[Q5_Other_Display_Suppressed], MATCH( 1,(Table2[Question]=$A$2)*(Table2[Postcode_Area]= Table1749[[#This Row],[Postcode Area]] ),0)),"'", ""),"")</f>
        <v>...</v>
      </c>
    </row>
    <row r="80" spans="1:7" ht="15.5" x14ac:dyDescent="0.35">
      <c r="A80" s="53" t="s">
        <v>241</v>
      </c>
      <c r="B80" s="53" t="s">
        <v>242</v>
      </c>
      <c r="C80" s="53" t="s">
        <v>112</v>
      </c>
      <c r="D80" s="54" t="str" cm="1">
        <f t="array" ref="D80">IFERROR(SUBSTITUTE( INDEX(Table2[Q5_Clinical_Display_Suppressed], MATCH( 1,(Table2[Question]=$A$2)*(Table2[Postcode_Area]= Table1749[[#This Row],[Postcode Area]] ),0)),"'", ""),"")</f>
        <v/>
      </c>
      <c r="E80" s="54" t="str" cm="1">
        <f t="array" ref="E80">IFERROR(SUBSTITUTE( INDEX(Table2[Q5_Non_Display_Suppressed], MATCH( 1,(Table2[Question]=$A$2)*(Table2[Postcode_Area]= Table1749[[#This Row],[Postcode Area]] ),0)),"'", ""),"")</f>
        <v/>
      </c>
      <c r="F80" s="52" t="str" cm="1">
        <f t="array" ref="F80">IFERROR(SUBSTITUTE( INDEX(Table2[Q5_Mix_Display_Suppressed], MATCH( 1,(Table2[Question]=$A$2)*(Table2[Postcode_Area]= Table1749[[#This Row],[Postcode Area]] ),0)),"'", ""),"")</f>
        <v/>
      </c>
      <c r="G80" s="54" t="str" cm="1">
        <f t="array" ref="G80">IFERROR(SUBSTITUTE( INDEX(Table2[Q5_Other_Display_Suppressed], MATCH( 1,(Table2[Question]=$A$2)*(Table2[Postcode_Area]= Table1749[[#This Row],[Postcode Area]] ),0)),"'", ""),"")</f>
        <v/>
      </c>
    </row>
    <row r="81" spans="1:7" ht="15.5" x14ac:dyDescent="0.35">
      <c r="A81" s="53" t="s">
        <v>243</v>
      </c>
      <c r="B81" s="53" t="s">
        <v>244</v>
      </c>
      <c r="C81" s="53" t="s">
        <v>148</v>
      </c>
      <c r="D81" s="54" t="str" cm="1">
        <f t="array" ref="D81">IFERROR(SUBSTITUTE( INDEX(Table2[Q5_Clinical_Display_Suppressed], MATCH( 1,(Table2[Question]=$A$2)*(Table2[Postcode_Area]= Table1749[[#This Row],[Postcode Area]] ),0)),"'", ""),"")</f>
        <v>424</v>
      </c>
      <c r="E81" s="52" t="str" cm="1">
        <f t="array" ref="E81">IFERROR(SUBSTITUTE( INDEX(Table2[Q5_Non_Display_Suppressed], MATCH( 1,(Table2[Question]=$A$2)*(Table2[Postcode_Area]= Table1749[[#This Row],[Postcode Area]] ),0)),"'", ""),"")</f>
        <v>9</v>
      </c>
      <c r="F81" s="52" t="str" cm="1">
        <f t="array" ref="F81">IFERROR(SUBSTITUTE( INDEX(Table2[Q5_Mix_Display_Suppressed], MATCH( 1,(Table2[Question]=$A$2)*(Table2[Postcode_Area]= Table1749[[#This Row],[Postcode Area]] ),0)),"'", ""),"")</f>
        <v>51</v>
      </c>
      <c r="G81" s="54" t="str" cm="1">
        <f t="array" ref="G81">IFERROR(SUBSTITUTE( INDEX(Table2[Q5_Other_Display_Suppressed], MATCH( 1,(Table2[Question]=$A$2)*(Table2[Postcode_Area]= Table1749[[#This Row],[Postcode Area]] ),0)),"'", ""),"")</f>
        <v>...</v>
      </c>
    </row>
    <row r="82" spans="1:7" ht="15.5" x14ac:dyDescent="0.35">
      <c r="A82" s="53" t="s">
        <v>245</v>
      </c>
      <c r="B82" s="53" t="s">
        <v>246</v>
      </c>
      <c r="C82" s="53" t="s">
        <v>143</v>
      </c>
      <c r="D82" s="54" t="str" cm="1">
        <f t="array" ref="D82">IFERROR(SUBSTITUTE( INDEX(Table2[Q5_Clinical_Display_Suppressed], MATCH( 1,(Table2[Question]=$A$2)*(Table2[Postcode_Area]= Table1749[[#This Row],[Postcode Area]] ),0)),"'", ""),"")</f>
        <v>280</v>
      </c>
      <c r="E82" s="52" t="str" cm="1">
        <f t="array" ref="E82">IFERROR(SUBSTITUTE( INDEX(Table2[Q5_Non_Display_Suppressed], MATCH( 1,(Table2[Question]=$A$2)*(Table2[Postcode_Area]= Table1749[[#This Row],[Postcode Area]] ),0)),"'", ""),"")</f>
        <v>6</v>
      </c>
      <c r="F82" s="52" t="str" cm="1">
        <f t="array" ref="F82">IFERROR(SUBSTITUTE( INDEX(Table2[Q5_Mix_Display_Suppressed], MATCH( 1,(Table2[Question]=$A$2)*(Table2[Postcode_Area]= Table1749[[#This Row],[Postcode Area]] ),0)),"'", ""),"")</f>
        <v>24</v>
      </c>
      <c r="G82" s="54" t="str" cm="1">
        <f t="array" ref="G82">IFERROR(SUBSTITUTE( INDEX(Table2[Q5_Other_Display_Suppressed], MATCH( 1,(Table2[Question]=$A$2)*(Table2[Postcode_Area]= Table1749[[#This Row],[Postcode Area]] ),0)),"'", ""),"")</f>
        <v>...</v>
      </c>
    </row>
    <row r="83" spans="1:7" ht="15.5" x14ac:dyDescent="0.35">
      <c r="A83" s="53" t="s">
        <v>247</v>
      </c>
      <c r="B83" s="53" t="s">
        <v>248</v>
      </c>
      <c r="C83" s="53" t="s">
        <v>94</v>
      </c>
      <c r="D83" s="54" t="str" cm="1">
        <f t="array" ref="D83">IFERROR(SUBSTITUTE( INDEX(Table2[Q5_Clinical_Display_Suppressed], MATCH( 1,(Table2[Question]=$A$2)*(Table2[Postcode_Area]= Table1749[[#This Row],[Postcode Area]] ),0)),"'", ""),"")</f>
        <v>125</v>
      </c>
      <c r="E83" s="52" t="str" cm="1">
        <f t="array" ref="E83">IFERROR(SUBSTITUTE( INDEX(Table2[Q5_Non_Display_Suppressed], MATCH( 1,(Table2[Question]=$A$2)*(Table2[Postcode_Area]= Table1749[[#This Row],[Postcode Area]] ),0)),"'", ""),"")</f>
        <v>...</v>
      </c>
      <c r="F83" s="52" t="str" cm="1">
        <f t="array" ref="F83">IFERROR(SUBSTITUTE( INDEX(Table2[Q5_Mix_Display_Suppressed], MATCH( 1,(Table2[Question]=$A$2)*(Table2[Postcode_Area]= Table1749[[#This Row],[Postcode Area]] ),0)),"'", ""),"")</f>
        <v>14</v>
      </c>
      <c r="G83" s="54" t="str" cm="1">
        <f t="array" ref="G83">IFERROR(SUBSTITUTE( INDEX(Table2[Q5_Other_Display_Suppressed], MATCH( 1,(Table2[Question]=$A$2)*(Table2[Postcode_Area]= Table1749[[#This Row],[Postcode Area]] ),0)),"'", ""),"")</f>
        <v/>
      </c>
    </row>
    <row r="84" spans="1:7" ht="15.5" x14ac:dyDescent="0.35">
      <c r="A84" s="53" t="s">
        <v>249</v>
      </c>
      <c r="B84" s="53" t="s">
        <v>250</v>
      </c>
      <c r="C84" s="53" t="s">
        <v>48</v>
      </c>
      <c r="D84" s="54" t="str" cm="1">
        <f t="array" ref="D84">IFERROR(SUBSTITUTE( INDEX(Table2[Q5_Clinical_Display_Suppressed], MATCH( 1,(Table2[Question]=$A$2)*(Table2[Postcode_Area]= Table1749[[#This Row],[Postcode Area]] ),0)),"'", ""),"")</f>
        <v>139</v>
      </c>
      <c r="E84" s="54" t="str" cm="1">
        <f t="array" ref="E84">IFERROR(SUBSTITUTE( INDEX(Table2[Q5_Non_Display_Suppressed], MATCH( 1,(Table2[Question]=$A$2)*(Table2[Postcode_Area]= Table1749[[#This Row],[Postcode Area]] ),0)),"'", ""),"")</f>
        <v>...</v>
      </c>
      <c r="F84" s="52" t="str" cm="1">
        <f t="array" ref="F84">IFERROR(SUBSTITUTE( INDEX(Table2[Q5_Mix_Display_Suppressed], MATCH( 1,(Table2[Question]=$A$2)*(Table2[Postcode_Area]= Table1749[[#This Row],[Postcode Area]] ),0)),"'", ""),"")</f>
        <v>11</v>
      </c>
      <c r="G84" s="54" t="str" cm="1">
        <f t="array" ref="G84">IFERROR(SUBSTITUTE( INDEX(Table2[Q5_Other_Display_Suppressed], MATCH( 1,(Table2[Question]=$A$2)*(Table2[Postcode_Area]= Table1749[[#This Row],[Postcode Area]] ),0)),"'", ""),"")</f>
        <v>...</v>
      </c>
    </row>
    <row r="85" spans="1:7" ht="15.5" x14ac:dyDescent="0.35">
      <c r="A85" s="53" t="s">
        <v>251</v>
      </c>
      <c r="B85" s="53" t="s">
        <v>252</v>
      </c>
      <c r="C85" s="53" t="s">
        <v>91</v>
      </c>
      <c r="D85" s="54" t="str" cm="1">
        <f t="array" ref="D85">IFERROR(SUBSTITUTE( INDEX(Table2[Q5_Clinical_Display_Suppressed], MATCH( 1,(Table2[Question]=$A$2)*(Table2[Postcode_Area]= Table1749[[#This Row],[Postcode Area]] ),0)),"'", ""),"")</f>
        <v>195</v>
      </c>
      <c r="E85" s="52" t="str" cm="1">
        <f t="array" ref="E85">IFERROR(SUBSTITUTE( INDEX(Table2[Q5_Non_Display_Suppressed], MATCH( 1,(Table2[Question]=$A$2)*(Table2[Postcode_Area]= Table1749[[#This Row],[Postcode Area]] ),0)),"'", ""),"")</f>
        <v>6</v>
      </c>
      <c r="F85" s="52" t="str" cm="1">
        <f t="array" ref="F85">IFERROR(SUBSTITUTE( INDEX(Table2[Q5_Mix_Display_Suppressed], MATCH( 1,(Table2[Question]=$A$2)*(Table2[Postcode_Area]= Table1749[[#This Row],[Postcode Area]] ),0)),"'", ""),"")</f>
        <v>12</v>
      </c>
      <c r="G85" s="54" t="str" cm="1">
        <f t="array" ref="G85">IFERROR(SUBSTITUTE( INDEX(Table2[Q5_Other_Display_Suppressed], MATCH( 1,(Table2[Question]=$A$2)*(Table2[Postcode_Area]= Table1749[[#This Row],[Postcode Area]] ),0)),"'", ""),"")</f>
        <v>...</v>
      </c>
    </row>
    <row r="86" spans="1:7" ht="15.5" x14ac:dyDescent="0.35">
      <c r="A86" s="53" t="s">
        <v>253</v>
      </c>
      <c r="B86" s="53" t="s">
        <v>254</v>
      </c>
      <c r="C86" s="53" t="s">
        <v>112</v>
      </c>
      <c r="D86" s="54" t="str" cm="1">
        <f t="array" ref="D86">IFERROR(SUBSTITUTE( INDEX(Table2[Q5_Clinical_Display_Suppressed], MATCH( 1,(Table2[Question]=$A$2)*(Table2[Postcode_Area]= Table1749[[#This Row],[Postcode Area]] ),0)),"'", ""),"")</f>
        <v>170</v>
      </c>
      <c r="E86" s="52" t="str" cm="1">
        <f t="array" ref="E86">IFERROR(SUBSTITUTE( INDEX(Table2[Q5_Non_Display_Suppressed], MATCH( 1,(Table2[Question]=$A$2)*(Table2[Postcode_Area]= Table1749[[#This Row],[Postcode Area]] ),0)),"'", ""),"")</f>
        <v>...</v>
      </c>
      <c r="F86" s="52" t="str" cm="1">
        <f t="array" ref="F86">IFERROR(SUBSTITUTE( INDEX(Table2[Q5_Mix_Display_Suppressed], MATCH( 1,(Table2[Question]=$A$2)*(Table2[Postcode_Area]= Table1749[[#This Row],[Postcode Area]] ),0)),"'", ""),"")</f>
        <v>35</v>
      </c>
      <c r="G86" s="54" t="str" cm="1">
        <f t="array" ref="G86">IFERROR(SUBSTITUTE( INDEX(Table2[Q5_Other_Display_Suppressed], MATCH( 1,(Table2[Question]=$A$2)*(Table2[Postcode_Area]= Table1749[[#This Row],[Postcode Area]] ),0)),"'", ""),"")</f>
        <v>...</v>
      </c>
    </row>
    <row r="87" spans="1:7" ht="15.5" x14ac:dyDescent="0.35">
      <c r="A87" s="53" t="s">
        <v>255</v>
      </c>
      <c r="B87" s="53" t="s">
        <v>256</v>
      </c>
      <c r="C87" s="53" t="s">
        <v>100</v>
      </c>
      <c r="D87" s="54" t="str" cm="1">
        <f t="array" ref="D87">IFERROR(SUBSTITUTE( INDEX(Table2[Q5_Clinical_Display_Suppressed], MATCH( 1,(Table2[Question]=$A$2)*(Table2[Postcode_Area]= Table1749[[#This Row],[Postcode Area]] ),0)),"'", ""),"")</f>
        <v>115</v>
      </c>
      <c r="E87" s="52" t="str" cm="1">
        <f t="array" ref="E87">IFERROR(SUBSTITUTE( INDEX(Table2[Q5_Non_Display_Suppressed], MATCH( 1,(Table2[Question]=$A$2)*(Table2[Postcode_Area]= Table1749[[#This Row],[Postcode Area]] ),0)),"'", ""),"")</f>
        <v>...</v>
      </c>
      <c r="F87" s="52" t="str" cm="1">
        <f t="array" ref="F87">IFERROR(SUBSTITUTE( INDEX(Table2[Q5_Mix_Display_Suppressed], MATCH( 1,(Table2[Question]=$A$2)*(Table2[Postcode_Area]= Table1749[[#This Row],[Postcode Area]] ),0)),"'", ""),"")</f>
        <v>8</v>
      </c>
      <c r="G87" s="54" t="str" cm="1">
        <f t="array" ref="G87">IFERROR(SUBSTITUTE( INDEX(Table2[Q5_Other_Display_Suppressed], MATCH( 1,(Table2[Question]=$A$2)*(Table2[Postcode_Area]= Table1749[[#This Row],[Postcode Area]] ),0)),"'", ""),"")</f>
        <v>...</v>
      </c>
    </row>
    <row r="88" spans="1:7" ht="15.5" x14ac:dyDescent="0.35">
      <c r="A88" s="53" t="s">
        <v>257</v>
      </c>
      <c r="B88" s="53" t="s">
        <v>258</v>
      </c>
      <c r="C88" s="53" t="s">
        <v>109</v>
      </c>
      <c r="D88" s="54" t="str" cm="1">
        <f t="array" ref="D88">IFERROR(SUBSTITUTE( INDEX(Table2[Q5_Clinical_Display_Suppressed], MATCH( 1,(Table2[Question]=$A$2)*(Table2[Postcode_Area]= Table1749[[#This Row],[Postcode Area]] ),0)),"'", ""),"")</f>
        <v>217</v>
      </c>
      <c r="E88" s="54" t="str" cm="1">
        <f t="array" ref="E88">IFERROR(SUBSTITUTE( INDEX(Table2[Q5_Non_Display_Suppressed], MATCH( 1,(Table2[Question]=$A$2)*(Table2[Postcode_Area]= Table1749[[#This Row],[Postcode Area]] ),0)),"'", ""),"")</f>
        <v>...</v>
      </c>
      <c r="F88" s="52" t="str" cm="1">
        <f t="array" ref="F88">IFERROR(SUBSTITUTE( INDEX(Table2[Q5_Mix_Display_Suppressed], MATCH( 1,(Table2[Question]=$A$2)*(Table2[Postcode_Area]= Table1749[[#This Row],[Postcode Area]] ),0)),"'", ""),"")</f>
        <v>23</v>
      </c>
      <c r="G88" s="54" t="str" cm="1">
        <f t="array" ref="G88">IFERROR(SUBSTITUTE( INDEX(Table2[Q5_Other_Display_Suppressed], MATCH( 1,(Table2[Question]=$A$2)*(Table2[Postcode_Area]= Table1749[[#This Row],[Postcode Area]] ),0)),"'", ""),"")</f>
        <v/>
      </c>
    </row>
    <row r="89" spans="1:7" ht="15.5" x14ac:dyDescent="0.35">
      <c r="A89" s="53" t="s">
        <v>259</v>
      </c>
      <c r="B89" s="53" t="s">
        <v>260</v>
      </c>
      <c r="C89" s="53" t="s">
        <v>42</v>
      </c>
      <c r="D89" s="54" t="str" cm="1">
        <f t="array" ref="D89">IFERROR(SUBSTITUTE( INDEX(Table2[Q5_Clinical_Display_Suppressed], MATCH( 1,(Table2[Question]=$A$2)*(Table2[Postcode_Area]= Table1749[[#This Row],[Postcode Area]] ),0)),"'", ""),"")</f>
        <v>119</v>
      </c>
      <c r="E89" s="54" t="str" cm="1">
        <f t="array" ref="E89">IFERROR(SUBSTITUTE( INDEX(Table2[Q5_Non_Display_Suppressed], MATCH( 1,(Table2[Question]=$A$2)*(Table2[Postcode_Area]= Table1749[[#This Row],[Postcode Area]] ),0)),"'", ""),"")</f>
        <v>...</v>
      </c>
      <c r="F89" s="52" t="str" cm="1">
        <f t="array" ref="F89">IFERROR(SUBSTITUTE( INDEX(Table2[Q5_Mix_Display_Suppressed], MATCH( 1,(Table2[Question]=$A$2)*(Table2[Postcode_Area]= Table1749[[#This Row],[Postcode Area]] ),0)),"'", ""),"")</f>
        <v>7</v>
      </c>
      <c r="G89" s="54" t="str" cm="1">
        <f t="array" ref="G89">IFERROR(SUBSTITUTE( INDEX(Table2[Q5_Other_Display_Suppressed], MATCH( 1,(Table2[Question]=$A$2)*(Table2[Postcode_Area]= Table1749[[#This Row],[Postcode Area]] ),0)),"'", ""),"")</f>
        <v>...</v>
      </c>
    </row>
    <row r="90" spans="1:7" ht="15.5" x14ac:dyDescent="0.35">
      <c r="A90" s="53" t="s">
        <v>261</v>
      </c>
      <c r="B90" s="53" t="s">
        <v>262</v>
      </c>
      <c r="C90" s="53" t="s">
        <v>91</v>
      </c>
      <c r="D90" s="54" t="str" cm="1">
        <f t="array" ref="D90">IFERROR(SUBSTITUTE( INDEX(Table2[Q5_Clinical_Display_Suppressed], MATCH( 1,(Table2[Question]=$A$2)*(Table2[Postcode_Area]= Table1749[[#This Row],[Postcode Area]] ),0)),"'", ""),"")</f>
        <v>220</v>
      </c>
      <c r="E90" s="54" t="str" cm="1">
        <f t="array" ref="E90">IFERROR(SUBSTITUTE( INDEX(Table2[Q5_Non_Display_Suppressed], MATCH( 1,(Table2[Question]=$A$2)*(Table2[Postcode_Area]= Table1749[[#This Row],[Postcode Area]] ),0)),"'", ""),"")</f>
        <v>...</v>
      </c>
      <c r="F90" s="52" t="str" cm="1">
        <f t="array" ref="F90">IFERROR(SUBSTITUTE( INDEX(Table2[Q5_Mix_Display_Suppressed], MATCH( 1,(Table2[Question]=$A$2)*(Table2[Postcode_Area]= Table1749[[#This Row],[Postcode Area]] ),0)),"'", ""),"")</f>
        <v>28</v>
      </c>
      <c r="G90" s="54" t="str" cm="1">
        <f t="array" ref="G90">IFERROR(SUBSTITUTE( INDEX(Table2[Q5_Other_Display_Suppressed], MATCH( 1,(Table2[Question]=$A$2)*(Table2[Postcode_Area]= Table1749[[#This Row],[Postcode Area]] ),0)),"'", ""),"")</f>
        <v>...</v>
      </c>
    </row>
    <row r="91" spans="1:7" ht="15.5" x14ac:dyDescent="0.35">
      <c r="A91" s="53" t="s">
        <v>263</v>
      </c>
      <c r="B91" s="53" t="s">
        <v>264</v>
      </c>
      <c r="C91" s="53" t="s">
        <v>42</v>
      </c>
      <c r="D91" s="54" t="str" cm="1">
        <f t="array" ref="D91">IFERROR(SUBSTITUTE( INDEX(Table2[Q5_Clinical_Display_Suppressed], MATCH( 1,(Table2[Question]=$A$2)*(Table2[Postcode_Area]= Table1749[[#This Row],[Postcode Area]] ),0)),"'", ""),"")</f>
        <v>70</v>
      </c>
      <c r="E91" s="52" t="str" cm="1">
        <f t="array" ref="E91">IFERROR(SUBSTITUTE( INDEX(Table2[Q5_Non_Display_Suppressed], MATCH( 1,(Table2[Question]=$A$2)*(Table2[Postcode_Area]= Table1749[[#This Row],[Postcode Area]] ),0)),"'", ""),"")</f>
        <v/>
      </c>
      <c r="F91" s="52" t="str" cm="1">
        <f t="array" ref="F91">IFERROR(SUBSTITUTE( INDEX(Table2[Q5_Mix_Display_Suppressed], MATCH( 1,(Table2[Question]=$A$2)*(Table2[Postcode_Area]= Table1749[[#This Row],[Postcode Area]] ),0)),"'", ""),"")</f>
        <v>9</v>
      </c>
      <c r="G91" s="54" t="str" cm="1">
        <f t="array" ref="G91">IFERROR(SUBSTITUTE( INDEX(Table2[Q5_Other_Display_Suppressed], MATCH( 1,(Table2[Question]=$A$2)*(Table2[Postcode_Area]= Table1749[[#This Row],[Postcode Area]] ),0)),"'", ""),"")</f>
        <v/>
      </c>
    </row>
    <row r="92" spans="1:7" ht="15.5" x14ac:dyDescent="0.35">
      <c r="A92" s="53" t="s">
        <v>265</v>
      </c>
      <c r="B92" s="53" t="s">
        <v>266</v>
      </c>
      <c r="C92" s="53" t="s">
        <v>97</v>
      </c>
      <c r="D92" s="54" t="str" cm="1">
        <f t="array" ref="D92">IFERROR(SUBSTITUTE( INDEX(Table2[Q5_Clinical_Display_Suppressed], MATCH( 1,(Table2[Question]=$A$2)*(Table2[Postcode_Area]= Table1749[[#This Row],[Postcode Area]] ),0)),"'", ""),"")</f>
        <v>168</v>
      </c>
      <c r="E92" s="52" t="str" cm="1">
        <f t="array" ref="E92">IFERROR(SUBSTITUTE( INDEX(Table2[Q5_Non_Display_Suppressed], MATCH( 1,(Table2[Question]=$A$2)*(Table2[Postcode_Area]= Table1749[[#This Row],[Postcode Area]] ),0)),"'", ""),"")</f>
        <v>19</v>
      </c>
      <c r="F92" s="52" t="str" cm="1">
        <f t="array" ref="F92">IFERROR(SUBSTITUTE( INDEX(Table2[Q5_Mix_Display_Suppressed], MATCH( 1,(Table2[Question]=$A$2)*(Table2[Postcode_Area]= Table1749[[#This Row],[Postcode Area]] ),0)),"'", ""),"")</f>
        <v>17</v>
      </c>
      <c r="G92" s="54" t="str" cm="1">
        <f t="array" ref="G92">IFERROR(SUBSTITUTE( INDEX(Table2[Q5_Other_Display_Suppressed], MATCH( 1,(Table2[Question]=$A$2)*(Table2[Postcode_Area]= Table1749[[#This Row],[Postcode Area]] ),0)),"'", ""),"")</f>
        <v/>
      </c>
    </row>
    <row r="93" spans="1:7" ht="15.5" x14ac:dyDescent="0.35">
      <c r="A93" s="53" t="s">
        <v>267</v>
      </c>
      <c r="B93" s="53" t="s">
        <v>268</v>
      </c>
      <c r="C93" s="53" t="s">
        <v>109</v>
      </c>
      <c r="D93" s="54" t="str" cm="1">
        <f t="array" ref="D93">IFERROR(SUBSTITUTE( INDEX(Table2[Q5_Clinical_Display_Suppressed], MATCH( 1,(Table2[Question]=$A$2)*(Table2[Postcode_Area]= Table1749[[#This Row],[Postcode Area]] ),0)),"'", ""),"")</f>
        <v>256</v>
      </c>
      <c r="E93" s="54" t="str" cm="1">
        <f t="array" ref="E93">IFERROR(SUBSTITUTE( INDEX(Table2[Q5_Non_Display_Suppressed], MATCH( 1,(Table2[Question]=$A$2)*(Table2[Postcode_Area]= Table1749[[#This Row],[Postcode Area]] ),0)),"'", ""),"")</f>
        <v>6</v>
      </c>
      <c r="F93" s="52" t="str" cm="1">
        <f t="array" ref="F93">IFERROR(SUBSTITUTE( INDEX(Table2[Q5_Mix_Display_Suppressed], MATCH( 1,(Table2[Question]=$A$2)*(Table2[Postcode_Area]= Table1749[[#This Row],[Postcode Area]] ),0)),"'", ""),"")</f>
        <v>29</v>
      </c>
      <c r="G93" s="54" t="str" cm="1">
        <f t="array" ref="G93">IFERROR(SUBSTITUTE( INDEX(Table2[Q5_Other_Display_Suppressed], MATCH( 1,(Table2[Question]=$A$2)*(Table2[Postcode_Area]= Table1749[[#This Row],[Postcode Area]] ),0)),"'", ""),"")</f>
        <v>...</v>
      </c>
    </row>
    <row r="94" spans="1:7" ht="15.5" x14ac:dyDescent="0.35">
      <c r="A94" s="53" t="s">
        <v>269</v>
      </c>
      <c r="B94" s="53" t="s">
        <v>270</v>
      </c>
      <c r="C94" s="53" t="s">
        <v>100</v>
      </c>
      <c r="D94" s="54" t="str" cm="1">
        <f t="array" ref="D94">IFERROR(SUBSTITUTE( INDEX(Table2[Q5_Clinical_Display_Suppressed], MATCH( 1,(Table2[Question]=$A$2)*(Table2[Postcode_Area]= Table1749[[#This Row],[Postcode Area]] ),0)),"'", ""),"")</f>
        <v>162</v>
      </c>
      <c r="E94" s="52" t="str" cm="1">
        <f t="array" ref="E94">IFERROR(SUBSTITUTE( INDEX(Table2[Q5_Non_Display_Suppressed], MATCH( 1,(Table2[Question]=$A$2)*(Table2[Postcode_Area]= Table1749[[#This Row],[Postcode Area]] ),0)),"'", ""),"")</f>
        <v>9</v>
      </c>
      <c r="F94" s="52" t="str" cm="1">
        <f t="array" ref="F94">IFERROR(SUBSTITUTE( INDEX(Table2[Q5_Mix_Display_Suppressed], MATCH( 1,(Table2[Question]=$A$2)*(Table2[Postcode_Area]= Table1749[[#This Row],[Postcode Area]] ),0)),"'", ""),"")</f>
        <v>8</v>
      </c>
      <c r="G94" s="54" t="str" cm="1">
        <f t="array" ref="G94">IFERROR(SUBSTITUTE( INDEX(Table2[Q5_Other_Display_Suppressed], MATCH( 1,(Table2[Question]=$A$2)*(Table2[Postcode_Area]= Table1749[[#This Row],[Postcode Area]] ),0)),"'", ""),"")</f>
        <v/>
      </c>
    </row>
    <row r="95" spans="1:7" ht="15.5" x14ac:dyDescent="0.35">
      <c r="A95" s="53" t="s">
        <v>271</v>
      </c>
      <c r="B95" s="53" t="s">
        <v>272</v>
      </c>
      <c r="C95" s="53" t="s">
        <v>109</v>
      </c>
      <c r="D95" s="54" t="str" cm="1">
        <f t="array" ref="D95">IFERROR(SUBSTITUTE( INDEX(Table2[Q5_Clinical_Display_Suppressed], MATCH( 1,(Table2[Question]=$A$2)*(Table2[Postcode_Area]= Table1749[[#This Row],[Postcode Area]] ),0)),"'", ""),"")</f>
        <v>233</v>
      </c>
      <c r="E95" s="52" t="str" cm="1">
        <f t="array" ref="E95">IFERROR(SUBSTITUTE( INDEX(Table2[Q5_Non_Display_Suppressed], MATCH( 1,(Table2[Question]=$A$2)*(Table2[Postcode_Area]= Table1749[[#This Row],[Postcode Area]] ),0)),"'", ""),"")</f>
        <v>...</v>
      </c>
      <c r="F95" s="52" t="str" cm="1">
        <f t="array" ref="F95">IFERROR(SUBSTITUTE( INDEX(Table2[Q5_Mix_Display_Suppressed], MATCH( 1,(Table2[Question]=$A$2)*(Table2[Postcode_Area]= Table1749[[#This Row],[Postcode Area]] ),0)),"'", ""),"")</f>
        <v>25</v>
      </c>
      <c r="G95" s="54" t="str" cm="1">
        <f t="array" ref="G95">IFERROR(SUBSTITUTE( INDEX(Table2[Q5_Other_Display_Suppressed], MATCH( 1,(Table2[Question]=$A$2)*(Table2[Postcode_Area]= Table1749[[#This Row],[Postcode Area]] ),0)),"'", ""),"")</f>
        <v>...</v>
      </c>
    </row>
    <row r="96" spans="1:7" ht="15.5" x14ac:dyDescent="0.35">
      <c r="A96" s="53" t="s">
        <v>273</v>
      </c>
      <c r="B96" s="53" t="s">
        <v>274</v>
      </c>
      <c r="C96" s="53" t="s">
        <v>109</v>
      </c>
      <c r="D96" s="54" t="str" cm="1">
        <f t="array" ref="D96">IFERROR(SUBSTITUTE( INDEX(Table2[Q5_Clinical_Display_Suppressed], MATCH( 1,(Table2[Question]=$A$2)*(Table2[Postcode_Area]= Table1749[[#This Row],[Postcode Area]] ),0)),"'", ""),"")</f>
        <v>177</v>
      </c>
      <c r="E96" s="52" t="str" cm="1">
        <f t="array" ref="E96">IFERROR(SUBSTITUTE( INDEX(Table2[Q5_Non_Display_Suppressed], MATCH( 1,(Table2[Question]=$A$2)*(Table2[Postcode_Area]= Table1749[[#This Row],[Postcode Area]] ),0)),"'", ""),"")</f>
        <v>...</v>
      </c>
      <c r="F96" s="52" t="str" cm="1">
        <f t="array" ref="F96">IFERROR(SUBSTITUTE( INDEX(Table2[Q5_Mix_Display_Suppressed], MATCH( 1,(Table2[Question]=$A$2)*(Table2[Postcode_Area]= Table1749[[#This Row],[Postcode Area]] ),0)),"'", ""),"")</f>
        <v>21</v>
      </c>
      <c r="G96" s="54" t="str" cm="1">
        <f t="array" ref="G96">IFERROR(SUBSTITUTE( INDEX(Table2[Q5_Other_Display_Suppressed], MATCH( 1,(Table2[Question]=$A$2)*(Table2[Postcode_Area]= Table1749[[#This Row],[Postcode Area]] ),0)),"'", ""),"")</f>
        <v/>
      </c>
    </row>
    <row r="97" spans="1:7" ht="15.5" x14ac:dyDescent="0.35">
      <c r="A97" s="53" t="s">
        <v>275</v>
      </c>
      <c r="B97" s="53" t="s">
        <v>276</v>
      </c>
      <c r="C97" s="53" t="s">
        <v>112</v>
      </c>
      <c r="D97" s="54" t="str" cm="1">
        <f t="array" ref="D97">IFERROR(SUBSTITUTE( INDEX(Table2[Q5_Clinical_Display_Suppressed], MATCH( 1,(Table2[Question]=$A$2)*(Table2[Postcode_Area]= Table1749[[#This Row],[Postcode Area]] ),0)),"'", ""),"")</f>
        <v>110</v>
      </c>
      <c r="E97" s="54" t="str" cm="1">
        <f t="array" ref="E97">IFERROR(SUBSTITUTE( INDEX(Table2[Q5_Non_Display_Suppressed], MATCH( 1,(Table2[Question]=$A$2)*(Table2[Postcode_Area]= Table1749[[#This Row],[Postcode Area]] ),0)),"'", ""),"")</f>
        <v>...</v>
      </c>
      <c r="F97" s="52" t="str" cm="1">
        <f t="array" ref="F97">IFERROR(SUBSTITUTE( INDEX(Table2[Q5_Mix_Display_Suppressed], MATCH( 1,(Table2[Question]=$A$2)*(Table2[Postcode_Area]= Table1749[[#This Row],[Postcode Area]] ),0)),"'", ""),"")</f>
        <v>10</v>
      </c>
      <c r="G97" s="54" t="str" cm="1">
        <f t="array" ref="G97">IFERROR(SUBSTITUTE( INDEX(Table2[Q5_Other_Display_Suppressed], MATCH( 1,(Table2[Question]=$A$2)*(Table2[Postcode_Area]= Table1749[[#This Row],[Postcode Area]] ),0)),"'", ""),"")</f>
        <v/>
      </c>
    </row>
    <row r="98" spans="1:7" ht="15.5" x14ac:dyDescent="0.35">
      <c r="A98" s="53" t="s">
        <v>277</v>
      </c>
      <c r="B98" s="53" t="s">
        <v>278</v>
      </c>
      <c r="C98" s="53" t="s">
        <v>143</v>
      </c>
      <c r="D98" s="54" t="str" cm="1">
        <f t="array" ref="D98">IFERROR(SUBSTITUTE( INDEX(Table2[Q5_Clinical_Display_Suppressed], MATCH( 1,(Table2[Question]=$A$2)*(Table2[Postcode_Area]= Table1749[[#This Row],[Postcode Area]] ),0)),"'", ""),"")</f>
        <v>429</v>
      </c>
      <c r="E98" s="52" t="str" cm="1">
        <f t="array" ref="E98">IFERROR(SUBSTITUTE( INDEX(Table2[Q5_Non_Display_Suppressed], MATCH( 1,(Table2[Question]=$A$2)*(Table2[Postcode_Area]= Table1749[[#This Row],[Postcode Area]] ),0)),"'", ""),"")</f>
        <v>16</v>
      </c>
      <c r="F98" s="52" t="str" cm="1">
        <f t="array" ref="F98">IFERROR(SUBSTITUTE( INDEX(Table2[Q5_Mix_Display_Suppressed], MATCH( 1,(Table2[Question]=$A$2)*(Table2[Postcode_Area]= Table1749[[#This Row],[Postcode Area]] ),0)),"'", ""),"")</f>
        <v>39</v>
      </c>
      <c r="G98" s="52" t="str" cm="1">
        <f t="array" ref="G98">IFERROR(SUBSTITUTE( INDEX(Table2[Q5_Other_Display_Suppressed], MATCH( 1,(Table2[Question]=$A$2)*(Table2[Postcode_Area]= Table1749[[#This Row],[Postcode Area]] ),0)),"'", ""),"")</f>
        <v>...</v>
      </c>
    </row>
    <row r="99" spans="1:7" ht="15.5" x14ac:dyDescent="0.35">
      <c r="A99" s="53" t="s">
        <v>279</v>
      </c>
      <c r="B99" s="53" t="s">
        <v>280</v>
      </c>
      <c r="C99" s="53" t="s">
        <v>48</v>
      </c>
      <c r="D99" s="54" t="str" cm="1">
        <f t="array" ref="D99">IFERROR(SUBSTITUTE( INDEX(Table2[Q5_Clinical_Display_Suppressed], MATCH( 1,(Table2[Question]=$A$2)*(Table2[Postcode_Area]= Table1749[[#This Row],[Postcode Area]] ),0)),"'", ""),"")</f>
        <v>194</v>
      </c>
      <c r="E99" s="54" t="str" cm="1">
        <f t="array" ref="E99">IFERROR(SUBSTITUTE( INDEX(Table2[Q5_Non_Display_Suppressed], MATCH( 1,(Table2[Question]=$A$2)*(Table2[Postcode_Area]= Table1749[[#This Row],[Postcode Area]] ),0)),"'", ""),"")</f>
        <v>...</v>
      </c>
      <c r="F99" s="54" t="str" cm="1">
        <f t="array" ref="F99">IFERROR(SUBSTITUTE( INDEX(Table2[Q5_Mix_Display_Suppressed], MATCH( 1,(Table2[Question]=$A$2)*(Table2[Postcode_Area]= Table1749[[#This Row],[Postcode Area]] ),0)),"'", ""),"")</f>
        <v>13</v>
      </c>
      <c r="G99" s="52" t="str" cm="1">
        <f t="array" ref="G99">IFERROR(SUBSTITUTE( INDEX(Table2[Q5_Other_Display_Suppressed], MATCH( 1,(Table2[Question]=$A$2)*(Table2[Postcode_Area]= Table1749[[#This Row],[Postcode Area]] ),0)),"'", ""),"")</f>
        <v>...</v>
      </c>
    </row>
    <row r="100" spans="1:7" ht="15.5" x14ac:dyDescent="0.35">
      <c r="A100" s="53" t="s">
        <v>281</v>
      </c>
      <c r="B100" s="53" t="s">
        <v>282</v>
      </c>
      <c r="C100" s="53" t="s">
        <v>112</v>
      </c>
      <c r="D100" s="54" t="str" cm="1">
        <f t="array" ref="D100">IFERROR(SUBSTITUTE( INDEX(Table2[Q5_Clinical_Display_Suppressed], MATCH( 1,(Table2[Question]=$A$2)*(Table2[Postcode_Area]= Table1749[[#This Row],[Postcode Area]] ),0)),"'", ""),"")</f>
        <v>396</v>
      </c>
      <c r="E100" s="52" t="str" cm="1">
        <f t="array" ref="E100">IFERROR(SUBSTITUTE( INDEX(Table2[Q5_Non_Display_Suppressed], MATCH( 1,(Table2[Question]=$A$2)*(Table2[Postcode_Area]= Table1749[[#This Row],[Postcode Area]] ),0)),"'", ""),"")</f>
        <v>14</v>
      </c>
      <c r="F100" s="52" t="str" cm="1">
        <f t="array" ref="F100">IFERROR(SUBSTITUTE( INDEX(Table2[Q5_Mix_Display_Suppressed], MATCH( 1,(Table2[Question]=$A$2)*(Table2[Postcode_Area]= Table1749[[#This Row],[Postcode Area]] ),0)),"'", ""),"")</f>
        <v>69</v>
      </c>
      <c r="G100" s="54" t="str" cm="1">
        <f t="array" ref="G100">IFERROR(SUBSTITUTE( INDEX(Table2[Q5_Other_Display_Suppressed], MATCH( 1,(Table2[Question]=$A$2)*(Table2[Postcode_Area]= Table1749[[#This Row],[Postcode Area]] ),0)),"'", ""),"")</f>
        <v/>
      </c>
    </row>
    <row r="101" spans="1:7" ht="15.5" x14ac:dyDescent="0.35">
      <c r="A101" s="53" t="s">
        <v>283</v>
      </c>
      <c r="B101" s="53" t="s">
        <v>284</v>
      </c>
      <c r="C101" s="53" t="s">
        <v>91</v>
      </c>
      <c r="D101" s="54" t="str" cm="1">
        <f t="array" ref="D101">IFERROR(SUBSTITUTE( INDEX(Table2[Q5_Clinical_Display_Suppressed], MATCH( 1,(Table2[Question]=$A$2)*(Table2[Postcode_Area]= Table1749[[#This Row],[Postcode Area]] ),0)),"'", ""),"")</f>
        <v>113</v>
      </c>
      <c r="E101" s="52" t="str" cm="1">
        <f t="array" ref="E101">IFERROR(SUBSTITUTE( INDEX(Table2[Q5_Non_Display_Suppressed], MATCH( 1,(Table2[Question]=$A$2)*(Table2[Postcode_Area]= Table1749[[#This Row],[Postcode Area]] ),0)),"'", ""),"")</f>
        <v>...</v>
      </c>
      <c r="F101" s="52" t="str" cm="1">
        <f t="array" ref="F101">IFERROR(SUBSTITUTE( INDEX(Table2[Q5_Mix_Display_Suppressed], MATCH( 1,(Table2[Question]=$A$2)*(Table2[Postcode_Area]= Table1749[[#This Row],[Postcode Area]] ),0)),"'", ""),"")</f>
        <v>11</v>
      </c>
      <c r="G101" s="52" t="str" cm="1">
        <f t="array" ref="G101">IFERROR(SUBSTITUTE( INDEX(Table2[Q5_Other_Display_Suppressed], MATCH( 1,(Table2[Question]=$A$2)*(Table2[Postcode_Area]= Table1749[[#This Row],[Postcode Area]] ),0)),"'", ""),"")</f>
        <v>...</v>
      </c>
    </row>
    <row r="102" spans="1:7" ht="15.5" x14ac:dyDescent="0.35">
      <c r="A102" s="53" t="s">
        <v>285</v>
      </c>
      <c r="B102" s="53" t="s">
        <v>286</v>
      </c>
      <c r="C102" s="53" t="s">
        <v>100</v>
      </c>
      <c r="D102" s="54" t="str" cm="1">
        <f t="array" ref="D102">IFERROR(SUBSTITUTE( INDEX(Table2[Q5_Clinical_Display_Suppressed], MATCH( 1,(Table2[Question]=$A$2)*(Table2[Postcode_Area]= Table1749[[#This Row],[Postcode Area]] ),0)),"'", ""),"")</f>
        <v>182</v>
      </c>
      <c r="E102" s="54" t="str" cm="1">
        <f t="array" ref="E102">IFERROR(SUBSTITUTE( INDEX(Table2[Q5_Non_Display_Suppressed], MATCH( 1,(Table2[Question]=$A$2)*(Table2[Postcode_Area]= Table1749[[#This Row],[Postcode Area]] ),0)),"'", ""),"")</f>
        <v>...</v>
      </c>
      <c r="F102" s="52" t="str" cm="1">
        <f t="array" ref="F102">IFERROR(SUBSTITUTE( INDEX(Table2[Q5_Mix_Display_Suppressed], MATCH( 1,(Table2[Question]=$A$2)*(Table2[Postcode_Area]= Table1749[[#This Row],[Postcode Area]] ),0)),"'", ""),"")</f>
        <v>15</v>
      </c>
      <c r="G102" s="54" t="str" cm="1">
        <f t="array" ref="G102">IFERROR(SUBSTITUTE( INDEX(Table2[Q5_Other_Display_Suppressed], MATCH( 1,(Table2[Question]=$A$2)*(Table2[Postcode_Area]= Table1749[[#This Row],[Postcode Area]] ),0)),"'", ""),"")</f>
        <v>...</v>
      </c>
    </row>
    <row r="103" spans="1:7" ht="15.5" x14ac:dyDescent="0.35">
      <c r="A103" s="53" t="s">
        <v>287</v>
      </c>
      <c r="B103" s="53" t="s">
        <v>288</v>
      </c>
      <c r="C103" s="53" t="s">
        <v>109</v>
      </c>
      <c r="D103" s="54" t="str" cm="1">
        <f t="array" ref="D103">IFERROR(SUBSTITUTE( INDEX(Table2[Q5_Clinical_Display_Suppressed], MATCH( 1,(Table2[Question]=$A$2)*(Table2[Postcode_Area]= Table1749[[#This Row],[Postcode Area]] ),0)),"'", ""),"")</f>
        <v>112</v>
      </c>
      <c r="E103" s="52" t="str" cm="1">
        <f t="array" ref="E103">IFERROR(SUBSTITUTE( INDEX(Table2[Q5_Non_Display_Suppressed], MATCH( 1,(Table2[Question]=$A$2)*(Table2[Postcode_Area]= Table1749[[#This Row],[Postcode Area]] ),0)),"'", ""),"")</f>
        <v>...</v>
      </c>
      <c r="F103" s="52" t="str" cm="1">
        <f t="array" ref="F103">IFERROR(SUBSTITUTE( INDEX(Table2[Q5_Mix_Display_Suppressed], MATCH( 1,(Table2[Question]=$A$2)*(Table2[Postcode_Area]= Table1749[[#This Row],[Postcode Area]] ),0)),"'", ""),"")</f>
        <v>15</v>
      </c>
      <c r="G103" s="54" t="str" cm="1">
        <f t="array" ref="G103">IFERROR(SUBSTITUTE( INDEX(Table2[Q5_Other_Display_Suppressed], MATCH( 1,(Table2[Question]=$A$2)*(Table2[Postcode_Area]= Table1749[[#This Row],[Postcode Area]] ),0)),"'", ""),"")</f>
        <v/>
      </c>
    </row>
    <row r="104" spans="1:7" ht="15.5" x14ac:dyDescent="0.35">
      <c r="A104" s="53" t="s">
        <v>289</v>
      </c>
      <c r="B104" s="53" t="s">
        <v>290</v>
      </c>
      <c r="C104" s="53" t="s">
        <v>112</v>
      </c>
      <c r="D104" s="54" t="str" cm="1">
        <f t="array" ref="D104">IFERROR(SUBSTITUTE( INDEX(Table2[Q5_Clinical_Display_Suppressed], MATCH( 1,(Table2[Question]=$A$2)*(Table2[Postcode_Area]= Table1749[[#This Row],[Postcode Area]] ),0)),"'", ""),"")</f>
        <v>60</v>
      </c>
      <c r="E104" s="52" t="str" cm="1">
        <f t="array" ref="E104">IFERROR(SUBSTITUTE( INDEX(Table2[Q5_Non_Display_Suppressed], MATCH( 1,(Table2[Question]=$A$2)*(Table2[Postcode_Area]= Table1749[[#This Row],[Postcode Area]] ),0)),"'", ""),"")</f>
        <v>...</v>
      </c>
      <c r="F104" s="52" t="str" cm="1">
        <f t="array" ref="F104">IFERROR(SUBSTITUTE( INDEX(Table2[Q5_Mix_Display_Suppressed], MATCH( 1,(Table2[Question]=$A$2)*(Table2[Postcode_Area]= Table1749[[#This Row],[Postcode Area]] ),0)),"'", ""),"")</f>
        <v>9</v>
      </c>
      <c r="G104" s="52" t="str" cm="1">
        <f t="array" ref="G104">IFERROR(SUBSTITUTE( INDEX(Table2[Q5_Other_Display_Suppressed], MATCH( 1,(Table2[Question]=$A$2)*(Table2[Postcode_Area]= Table1749[[#This Row],[Postcode Area]] ),0)),"'", ""),"")</f>
        <v/>
      </c>
    </row>
    <row r="105" spans="1:7" ht="15.5" x14ac:dyDescent="0.35">
      <c r="A105" s="53" t="s">
        <v>291</v>
      </c>
      <c r="B105" s="53" t="s">
        <v>292</v>
      </c>
      <c r="C105" s="53" t="s">
        <v>97</v>
      </c>
      <c r="D105" s="54" t="str" cm="1">
        <f t="array" ref="D105">IFERROR(SUBSTITUTE( INDEX(Table2[Q5_Clinical_Display_Suppressed], MATCH( 1,(Table2[Question]=$A$2)*(Table2[Postcode_Area]= Table1749[[#This Row],[Postcode Area]] ),0)),"'", ""),"")</f>
        <v>127</v>
      </c>
      <c r="E105" s="54" t="str" cm="1">
        <f t="array" ref="E105">IFERROR(SUBSTITUTE( INDEX(Table2[Q5_Non_Display_Suppressed], MATCH( 1,(Table2[Question]=$A$2)*(Table2[Postcode_Area]= Table1749[[#This Row],[Postcode Area]] ),0)),"'", ""),"")</f>
        <v>...</v>
      </c>
      <c r="F105" s="52" t="str" cm="1">
        <f t="array" ref="F105">IFERROR(SUBSTITUTE( INDEX(Table2[Q5_Mix_Display_Suppressed], MATCH( 1,(Table2[Question]=$A$2)*(Table2[Postcode_Area]= Table1749[[#This Row],[Postcode Area]] ),0)),"'", ""),"")</f>
        <v>...</v>
      </c>
      <c r="G105" s="54" t="str" cm="1">
        <f t="array" ref="G105">IFERROR(SUBSTITUTE( INDEX(Table2[Q5_Other_Display_Suppressed], MATCH( 1,(Table2[Question]=$A$2)*(Table2[Postcode_Area]= Table1749[[#This Row],[Postcode Area]] ),0)),"'", ""),"")</f>
        <v/>
      </c>
    </row>
    <row r="106" spans="1:7" ht="15.5" x14ac:dyDescent="0.35">
      <c r="A106" s="53" t="s">
        <v>293</v>
      </c>
      <c r="B106" s="53" t="s">
        <v>294</v>
      </c>
      <c r="C106" s="53" t="s">
        <v>109</v>
      </c>
      <c r="D106" s="54" t="str" cm="1">
        <f t="array" ref="D106">IFERROR(SUBSTITUTE( INDEX(Table2[Q5_Clinical_Display_Suppressed], MATCH( 1,(Table2[Question]=$A$2)*(Table2[Postcode_Area]= Table1749[[#This Row],[Postcode Area]] ),0)),"'", ""),"")</f>
        <v>204</v>
      </c>
      <c r="E106" s="54" t="str" cm="1">
        <f t="array" ref="E106">IFERROR(SUBSTITUTE( INDEX(Table2[Q5_Non_Display_Suppressed], MATCH( 1,(Table2[Question]=$A$2)*(Table2[Postcode_Area]= Table1749[[#This Row],[Postcode Area]] ),0)),"'", ""),"")</f>
        <v>10</v>
      </c>
      <c r="F106" s="52" t="str" cm="1">
        <f t="array" ref="F106">IFERROR(SUBSTITUTE( INDEX(Table2[Q5_Mix_Display_Suppressed], MATCH( 1,(Table2[Question]=$A$2)*(Table2[Postcode_Area]= Table1749[[#This Row],[Postcode Area]] ),0)),"'", ""),"")</f>
        <v>12</v>
      </c>
      <c r="G106" s="54" t="str" cm="1">
        <f t="array" ref="G106">IFERROR(SUBSTITUTE( INDEX(Table2[Q5_Other_Display_Suppressed], MATCH( 1,(Table2[Question]=$A$2)*(Table2[Postcode_Area]= Table1749[[#This Row],[Postcode Area]] ),0)),"'", ""),"")</f>
        <v>...</v>
      </c>
    </row>
    <row r="107" spans="1:7" ht="15.5" x14ac:dyDescent="0.35">
      <c r="A107" s="53" t="s">
        <v>295</v>
      </c>
      <c r="B107" s="53" t="s">
        <v>296</v>
      </c>
      <c r="C107" s="53" t="s">
        <v>97</v>
      </c>
      <c r="D107" s="54" t="str" cm="1">
        <f t="array" ref="D107">IFERROR(SUBSTITUTE( INDEX(Table2[Q5_Clinical_Display_Suppressed], MATCH( 1,(Table2[Question]=$A$2)*(Table2[Postcode_Area]= Table1749[[#This Row],[Postcode Area]] ),0)),"'", ""),"")</f>
        <v>87</v>
      </c>
      <c r="E107" s="52" t="str" cm="1">
        <f t="array" ref="E107">IFERROR(SUBSTITUTE( INDEX(Table2[Q5_Non_Display_Suppressed], MATCH( 1,(Table2[Question]=$A$2)*(Table2[Postcode_Area]= Table1749[[#This Row],[Postcode Area]] ),0)),"'", ""),"")</f>
        <v>...</v>
      </c>
      <c r="F107" s="52" t="str" cm="1">
        <f t="array" ref="F107">IFERROR(SUBSTITUTE( INDEX(Table2[Q5_Mix_Display_Suppressed], MATCH( 1,(Table2[Question]=$A$2)*(Table2[Postcode_Area]= Table1749[[#This Row],[Postcode Area]] ),0)),"'", ""),"")</f>
        <v>7</v>
      </c>
      <c r="G107" s="54" t="str" cm="1">
        <f t="array" ref="G107">IFERROR(SUBSTITUTE( INDEX(Table2[Q5_Other_Display_Suppressed], MATCH( 1,(Table2[Question]=$A$2)*(Table2[Postcode_Area]= Table1749[[#This Row],[Postcode Area]] ),0)),"'", ""),"")</f>
        <v/>
      </c>
    </row>
    <row r="108" spans="1:7" ht="15.5" x14ac:dyDescent="0.35">
      <c r="A108" s="53" t="s">
        <v>297</v>
      </c>
      <c r="B108" s="53" t="s">
        <v>298</v>
      </c>
      <c r="C108" s="53" t="s">
        <v>148</v>
      </c>
      <c r="D108" s="54" t="str" cm="1">
        <f t="array" ref="D108">IFERROR(SUBSTITUTE( INDEX(Table2[Q5_Clinical_Display_Suppressed], MATCH( 1,(Table2[Question]=$A$2)*(Table2[Postcode_Area]= Table1749[[#This Row],[Postcode Area]] ),0)),"'", ""),"")</f>
        <v>71</v>
      </c>
      <c r="E108" s="52" t="str" cm="1">
        <f t="array" ref="E108">IFERROR(SUBSTITUTE( INDEX(Table2[Q5_Non_Display_Suppressed], MATCH( 1,(Table2[Question]=$A$2)*(Table2[Postcode_Area]= Table1749[[#This Row],[Postcode Area]] ),0)),"'", ""),"")</f>
        <v/>
      </c>
      <c r="F108" s="52" t="str" cm="1">
        <f t="array" ref="F108">IFERROR(SUBSTITUTE( INDEX(Table2[Q5_Mix_Display_Suppressed], MATCH( 1,(Table2[Question]=$A$2)*(Table2[Postcode_Area]= Table1749[[#This Row],[Postcode Area]] ),0)),"'", ""),"")</f>
        <v>...</v>
      </c>
      <c r="G108" s="54" t="str" cm="1">
        <f t="array" ref="G108">IFERROR(SUBSTITUTE( INDEX(Table2[Q5_Other_Display_Suppressed], MATCH( 1,(Table2[Question]=$A$2)*(Table2[Postcode_Area]= Table1749[[#This Row],[Postcode Area]] ),0)),"'", ""),"")</f>
        <v>...</v>
      </c>
    </row>
    <row r="109" spans="1:7" ht="15.5" x14ac:dyDescent="0.35">
      <c r="A109" s="53" t="s">
        <v>299</v>
      </c>
      <c r="B109" s="53" t="s">
        <v>300</v>
      </c>
      <c r="C109" s="53" t="s">
        <v>91</v>
      </c>
      <c r="D109" s="54" t="str" cm="1">
        <f t="array" ref="D109">IFERROR(SUBSTITUTE( INDEX(Table2[Q5_Clinical_Display_Suppressed], MATCH( 1,(Table2[Question]=$A$2)*(Table2[Postcode_Area]= Table1749[[#This Row],[Postcode Area]] ),0)),"'", ""),"")</f>
        <v>124</v>
      </c>
      <c r="E109" s="54" t="str" cm="1">
        <f t="array" ref="E109">IFERROR(SUBSTITUTE( INDEX(Table2[Q5_Non_Display_Suppressed], MATCH( 1,(Table2[Question]=$A$2)*(Table2[Postcode_Area]= Table1749[[#This Row],[Postcode Area]] ),0)),"'", ""),"")</f>
        <v>...</v>
      </c>
      <c r="F109" s="52" t="str" cm="1">
        <f t="array" ref="F109">IFERROR(SUBSTITUTE( INDEX(Table2[Q5_Mix_Display_Suppressed], MATCH( 1,(Table2[Question]=$A$2)*(Table2[Postcode_Area]= Table1749[[#This Row],[Postcode Area]] ),0)),"'", ""),"")</f>
        <v>7</v>
      </c>
      <c r="G109" s="52" t="str" cm="1">
        <f t="array" ref="G109">IFERROR(SUBSTITUTE( INDEX(Table2[Q5_Other_Display_Suppressed], MATCH( 1,(Table2[Question]=$A$2)*(Table2[Postcode_Area]= Table1749[[#This Row],[Postcode Area]] ),0)),"'", ""),"")</f>
        <v/>
      </c>
    </row>
    <row r="110" spans="1:7" ht="15.5" x14ac:dyDescent="0.35">
      <c r="A110" s="53" t="s">
        <v>301</v>
      </c>
      <c r="B110" s="53" t="s">
        <v>302</v>
      </c>
      <c r="C110" s="53" t="s">
        <v>94</v>
      </c>
      <c r="D110" s="54" t="str" cm="1">
        <f t="array" ref="D110">IFERROR(SUBSTITUTE( INDEX(Table2[Q5_Clinical_Display_Suppressed], MATCH( 1,(Table2[Question]=$A$2)*(Table2[Postcode_Area]= Table1749[[#This Row],[Postcode Area]] ),0)),"'", ""),"")</f>
        <v>141</v>
      </c>
      <c r="E110" s="52" t="str" cm="1">
        <f t="array" ref="E110">IFERROR(SUBSTITUTE( INDEX(Table2[Q5_Non_Display_Suppressed], MATCH( 1,(Table2[Question]=$A$2)*(Table2[Postcode_Area]= Table1749[[#This Row],[Postcode Area]] ),0)),"'", ""),"")</f>
        <v>...</v>
      </c>
      <c r="F110" s="52" t="str" cm="1">
        <f t="array" ref="F110">IFERROR(SUBSTITUTE( INDEX(Table2[Q5_Mix_Display_Suppressed], MATCH( 1,(Table2[Question]=$A$2)*(Table2[Postcode_Area]= Table1749[[#This Row],[Postcode Area]] ),0)),"'", ""),"")</f>
        <v>...</v>
      </c>
      <c r="G110" s="52" t="str" cm="1">
        <f t="array" ref="G110">IFERROR(SUBSTITUTE( INDEX(Table2[Q5_Other_Display_Suppressed], MATCH( 1,(Table2[Question]=$A$2)*(Table2[Postcode_Area]= Table1749[[#This Row],[Postcode Area]] ),0)),"'", ""),"")</f>
        <v/>
      </c>
    </row>
    <row r="111" spans="1:7" ht="15.5" x14ac:dyDescent="0.35">
      <c r="A111" s="53" t="s">
        <v>303</v>
      </c>
      <c r="B111" s="53" t="s">
        <v>304</v>
      </c>
      <c r="C111" s="53" t="s">
        <v>112</v>
      </c>
      <c r="D111" s="54" t="str" cm="1">
        <f t="array" ref="D111">IFERROR(SUBSTITUTE( INDEX(Table2[Q5_Clinical_Display_Suppressed], MATCH( 1,(Table2[Question]=$A$2)*(Table2[Postcode_Area]= Table1749[[#This Row],[Postcode Area]] ),0)),"'", ""),"")</f>
        <v>301</v>
      </c>
      <c r="E111" s="52" t="str" cm="1">
        <f t="array" ref="E111">IFERROR(SUBSTITUTE( INDEX(Table2[Q5_Non_Display_Suppressed], MATCH( 1,(Table2[Question]=$A$2)*(Table2[Postcode_Area]= Table1749[[#This Row],[Postcode Area]] ),0)),"'", ""),"")</f>
        <v>10</v>
      </c>
      <c r="F111" s="52" t="str" cm="1">
        <f t="array" ref="F111">IFERROR(SUBSTITUTE( INDEX(Table2[Q5_Mix_Display_Suppressed], MATCH( 1,(Table2[Question]=$A$2)*(Table2[Postcode_Area]= Table1749[[#This Row],[Postcode Area]] ),0)),"'", ""),"")</f>
        <v>35</v>
      </c>
      <c r="G111" s="54" t="str" cm="1">
        <f t="array" ref="G111">IFERROR(SUBSTITUTE( INDEX(Table2[Q5_Other_Display_Suppressed], MATCH( 1,(Table2[Question]=$A$2)*(Table2[Postcode_Area]= Table1749[[#This Row],[Postcode Area]] ),0)),"'", ""),"")</f>
        <v>...</v>
      </c>
    </row>
    <row r="112" spans="1:7" ht="15.5" x14ac:dyDescent="0.35">
      <c r="A112" s="53" t="s">
        <v>305</v>
      </c>
      <c r="B112" s="53" t="s">
        <v>306</v>
      </c>
      <c r="C112" s="53" t="s">
        <v>48</v>
      </c>
      <c r="D112" s="54" t="str" cm="1">
        <f t="array" ref="D112">IFERROR(SUBSTITUTE( INDEX(Table2[Q5_Clinical_Display_Suppressed], MATCH( 1,(Table2[Question]=$A$2)*(Table2[Postcode_Area]= Table1749[[#This Row],[Postcode Area]] ),0)),"'", ""),"")</f>
        <v>93</v>
      </c>
      <c r="E112" s="52" t="str" cm="1">
        <f t="array" ref="E112">IFERROR(SUBSTITUTE( INDEX(Table2[Q5_Non_Display_Suppressed], MATCH( 1,(Table2[Question]=$A$2)*(Table2[Postcode_Area]= Table1749[[#This Row],[Postcode Area]] ),0)),"'", ""),"")</f>
        <v>...</v>
      </c>
      <c r="F112" s="52" t="str" cm="1">
        <f t="array" ref="F112">IFERROR(SUBSTITUTE( INDEX(Table2[Q5_Mix_Display_Suppressed], MATCH( 1,(Table2[Question]=$A$2)*(Table2[Postcode_Area]= Table1749[[#This Row],[Postcode Area]] ),0)),"'", ""),"")</f>
        <v>11</v>
      </c>
      <c r="G112" s="54" t="str" cm="1">
        <f t="array" ref="G112">IFERROR(SUBSTITUTE( INDEX(Table2[Q5_Other_Display_Suppressed], MATCH( 1,(Table2[Question]=$A$2)*(Table2[Postcode_Area]= Table1749[[#This Row],[Postcode Area]] ),0)),"'", ""),"")</f>
        <v/>
      </c>
    </row>
    <row r="113" spans="1:7" ht="15.5" x14ac:dyDescent="0.35">
      <c r="A113" s="53" t="s">
        <v>307</v>
      </c>
      <c r="B113" s="53" t="s">
        <v>308</v>
      </c>
      <c r="C113" s="53" t="s">
        <v>97</v>
      </c>
      <c r="D113" s="54" t="str" cm="1">
        <f t="array" ref="D113">IFERROR(SUBSTITUTE( INDEX(Table2[Q5_Clinical_Display_Suppressed], MATCH( 1,(Table2[Question]=$A$2)*(Table2[Postcode_Area]= Table1749[[#This Row],[Postcode Area]] ),0)),"'", ""),"")</f>
        <v>96</v>
      </c>
      <c r="E113" s="52" t="str" cm="1">
        <f t="array" ref="E113">IFERROR(SUBSTITUTE( INDEX(Table2[Q5_Non_Display_Suppressed], MATCH( 1,(Table2[Question]=$A$2)*(Table2[Postcode_Area]= Table1749[[#This Row],[Postcode Area]] ),0)),"'", ""),"")</f>
        <v>...</v>
      </c>
      <c r="F113" s="52" t="str" cm="1">
        <f t="array" ref="F113">IFERROR(SUBSTITUTE( INDEX(Table2[Q5_Mix_Display_Suppressed], MATCH( 1,(Table2[Question]=$A$2)*(Table2[Postcode_Area]= Table1749[[#This Row],[Postcode Area]] ),0)),"'", ""),"")</f>
        <v>7</v>
      </c>
      <c r="G113" s="54" t="str" cm="1">
        <f t="array" ref="G113">IFERROR(SUBSTITUTE( INDEX(Table2[Q5_Other_Display_Suppressed], MATCH( 1,(Table2[Question]=$A$2)*(Table2[Postcode_Area]= Table1749[[#This Row],[Postcode Area]] ),0)),"'", ""),"")</f>
        <v/>
      </c>
    </row>
    <row r="114" spans="1:7" ht="15.5" x14ac:dyDescent="0.35">
      <c r="A114" s="53" t="s">
        <v>309</v>
      </c>
      <c r="B114" s="53" t="s">
        <v>310</v>
      </c>
      <c r="C114" s="53" t="s">
        <v>42</v>
      </c>
      <c r="D114" s="54" t="str" cm="1">
        <f t="array" ref="D114">IFERROR(SUBSTITUTE( INDEX(Table2[Q5_Clinical_Display_Suppressed], MATCH( 1,(Table2[Question]=$A$2)*(Table2[Postcode_Area]= Table1749[[#This Row],[Postcode Area]] ),0)),"'", ""),"")</f>
        <v>33</v>
      </c>
      <c r="E114" s="54" t="str" cm="1">
        <f t="array" ref="E114">IFERROR(SUBSTITUTE( INDEX(Table2[Q5_Non_Display_Suppressed], MATCH( 1,(Table2[Question]=$A$2)*(Table2[Postcode_Area]= Table1749[[#This Row],[Postcode Area]] ),0)),"'", ""),"")</f>
        <v>...</v>
      </c>
      <c r="F114" s="52" t="str" cm="1">
        <f t="array" ref="F114">IFERROR(SUBSTITUTE( INDEX(Table2[Q5_Mix_Display_Suppressed], MATCH( 1,(Table2[Question]=$A$2)*(Table2[Postcode_Area]= Table1749[[#This Row],[Postcode Area]] ),0)),"'", ""),"")</f>
        <v>7</v>
      </c>
      <c r="G114" s="52" t="str" cm="1">
        <f t="array" ref="G114">IFERROR(SUBSTITUTE( INDEX(Table2[Q5_Other_Display_Suppressed], MATCH( 1,(Table2[Question]=$A$2)*(Table2[Postcode_Area]= Table1749[[#This Row],[Postcode Area]] ),0)),"'", ""),"")</f>
        <v/>
      </c>
    </row>
    <row r="115" spans="1:7" ht="15.5" x14ac:dyDescent="0.35">
      <c r="A115" s="53" t="s">
        <v>311</v>
      </c>
      <c r="B115" s="53" t="s">
        <v>312</v>
      </c>
      <c r="C115" s="53" t="s">
        <v>94</v>
      </c>
      <c r="D115" s="54" t="str" cm="1">
        <f t="array" ref="D115">IFERROR(SUBSTITUTE( INDEX(Table2[Q5_Clinical_Display_Suppressed], MATCH( 1,(Table2[Question]=$A$2)*(Table2[Postcode_Area]= Table1749[[#This Row],[Postcode Area]] ),0)),"'", ""),"")</f>
        <v>48</v>
      </c>
      <c r="E115" s="54" t="str" cm="1">
        <f t="array" ref="E115">IFERROR(SUBSTITUTE( INDEX(Table2[Q5_Non_Display_Suppressed], MATCH( 1,(Table2[Question]=$A$2)*(Table2[Postcode_Area]= Table1749[[#This Row],[Postcode Area]] ),0)),"'", ""),"")</f>
        <v/>
      </c>
      <c r="F115" s="52" t="str" cm="1">
        <f t="array" ref="F115">IFERROR(SUBSTITUTE( INDEX(Table2[Q5_Mix_Display_Suppressed], MATCH( 1,(Table2[Question]=$A$2)*(Table2[Postcode_Area]= Table1749[[#This Row],[Postcode Area]] ),0)),"'", ""),"")</f>
        <v>6</v>
      </c>
      <c r="G115" s="54" t="str" cm="1">
        <f t="array" ref="G115">IFERROR(SUBSTITUTE( INDEX(Table2[Q5_Other_Display_Suppressed], MATCH( 1,(Table2[Question]=$A$2)*(Table2[Postcode_Area]= Table1749[[#This Row],[Postcode Area]] ),0)),"'", ""),"")</f>
        <v/>
      </c>
    </row>
    <row r="116" spans="1:7" ht="15.5" x14ac:dyDescent="0.35">
      <c r="A116" s="53" t="s">
        <v>313</v>
      </c>
      <c r="B116" s="53" t="s">
        <v>314</v>
      </c>
      <c r="C116" s="53" t="s">
        <v>109</v>
      </c>
      <c r="D116" s="54" t="str" cm="1">
        <f t="array" ref="D116">IFERROR(SUBSTITUTE( INDEX(Table2[Q5_Clinical_Display_Suppressed], MATCH( 1,(Table2[Question]=$A$2)*(Table2[Postcode_Area]= Table1749[[#This Row],[Postcode Area]] ),0)),"'", ""),"")</f>
        <v>183</v>
      </c>
      <c r="E116" s="54" t="str" cm="1">
        <f t="array" ref="E116">IFERROR(SUBSTITUTE( INDEX(Table2[Q5_Non_Display_Suppressed], MATCH( 1,(Table2[Question]=$A$2)*(Table2[Postcode_Area]= Table1749[[#This Row],[Postcode Area]] ),0)),"'", ""),"")</f>
        <v>...</v>
      </c>
      <c r="F116" s="52" t="str" cm="1">
        <f t="array" ref="F116">IFERROR(SUBSTITUTE( INDEX(Table2[Q5_Mix_Display_Suppressed], MATCH( 1,(Table2[Question]=$A$2)*(Table2[Postcode_Area]= Table1749[[#This Row],[Postcode Area]] ),0)),"'", ""),"")</f>
        <v>14</v>
      </c>
      <c r="G116" s="54" t="str" cm="1">
        <f t="array" ref="G116">IFERROR(SUBSTITUTE( INDEX(Table2[Q5_Other_Display_Suppressed], MATCH( 1,(Table2[Question]=$A$2)*(Table2[Postcode_Area]= Table1749[[#This Row],[Postcode Area]] ),0)),"'", ""),"")</f>
        <v>...</v>
      </c>
    </row>
    <row r="117" spans="1:7" ht="15.5" x14ac:dyDescent="0.35">
      <c r="A117" s="53" t="s">
        <v>315</v>
      </c>
      <c r="B117" s="53" t="s">
        <v>316</v>
      </c>
      <c r="C117" s="53" t="s">
        <v>97</v>
      </c>
      <c r="D117" s="54" t="str" cm="1">
        <f t="array" ref="D117">IFERROR(SUBSTITUTE( INDEX(Table2[Q5_Clinical_Display_Suppressed], MATCH( 1,(Table2[Question]=$A$2)*(Table2[Postcode_Area]= Table1749[[#This Row],[Postcode Area]] ),0)),"'", ""),"")</f>
        <v>108</v>
      </c>
      <c r="E117" s="54" t="str" cm="1">
        <f t="array" ref="E117">IFERROR(SUBSTITUTE( INDEX(Table2[Q5_Non_Display_Suppressed], MATCH( 1,(Table2[Question]=$A$2)*(Table2[Postcode_Area]= Table1749[[#This Row],[Postcode Area]] ),0)),"'", ""),"")</f>
        <v>...</v>
      </c>
      <c r="F117" s="52" t="str" cm="1">
        <f t="array" ref="F117">IFERROR(SUBSTITUTE( INDEX(Table2[Q5_Mix_Display_Suppressed], MATCH( 1,(Table2[Question]=$A$2)*(Table2[Postcode_Area]= Table1749[[#This Row],[Postcode Area]] ),0)),"'", ""),"")</f>
        <v>...</v>
      </c>
      <c r="G117" s="54" t="str" cm="1">
        <f t="array" ref="G117">IFERROR(SUBSTITUTE( INDEX(Table2[Q5_Other_Display_Suppressed], MATCH( 1,(Table2[Question]=$A$2)*(Table2[Postcode_Area]= Table1749[[#This Row],[Postcode Area]] ),0)),"'", ""),"")</f>
        <v/>
      </c>
    </row>
    <row r="118" spans="1:7" ht="15.5" x14ac:dyDescent="0.35">
      <c r="A118" s="53" t="s">
        <v>317</v>
      </c>
      <c r="B118" s="53" t="s">
        <v>318</v>
      </c>
      <c r="C118" s="53" t="s">
        <v>97</v>
      </c>
      <c r="D118" s="54" t="str" cm="1">
        <f t="array" ref="D118">IFERROR(SUBSTITUTE( INDEX(Table2[Q5_Clinical_Display_Suppressed], MATCH( 1,(Table2[Question]=$A$2)*(Table2[Postcode_Area]= Table1749[[#This Row],[Postcode Area]] ),0)),"'", ""),"")</f>
        <v>103</v>
      </c>
      <c r="E118" s="52" t="str" cm="1">
        <f t="array" ref="E118">IFERROR(SUBSTITUTE( INDEX(Table2[Q5_Non_Display_Suppressed], MATCH( 1,(Table2[Question]=$A$2)*(Table2[Postcode_Area]= Table1749[[#This Row],[Postcode Area]] ),0)),"'", ""),"")</f>
        <v>...</v>
      </c>
      <c r="F118" s="52" t="str" cm="1">
        <f t="array" ref="F118">IFERROR(SUBSTITUTE( INDEX(Table2[Q5_Mix_Display_Suppressed], MATCH( 1,(Table2[Question]=$A$2)*(Table2[Postcode_Area]= Table1749[[#This Row],[Postcode Area]] ),0)),"'", ""),"")</f>
        <v>12</v>
      </c>
      <c r="G118" s="54" t="str" cm="1">
        <f t="array" ref="G118">IFERROR(SUBSTITUTE( INDEX(Table2[Q5_Other_Display_Suppressed], MATCH( 1,(Table2[Question]=$A$2)*(Table2[Postcode_Area]= Table1749[[#This Row],[Postcode Area]] ),0)),"'", ""),"")</f>
        <v>...</v>
      </c>
    </row>
    <row r="119" spans="1:7" ht="15.5" x14ac:dyDescent="0.35">
      <c r="A119" s="53" t="s">
        <v>319</v>
      </c>
      <c r="B119" s="53" t="s">
        <v>320</v>
      </c>
      <c r="C119" s="53" t="s">
        <v>148</v>
      </c>
      <c r="D119" s="54" t="str" cm="1">
        <f t="array" ref="D119">IFERROR(SUBSTITUTE( INDEX(Table2[Q5_Clinical_Display_Suppressed], MATCH( 1,(Table2[Question]=$A$2)*(Table2[Postcode_Area]= Table1749[[#This Row],[Postcode Area]] ),0)),"'", ""),"")</f>
        <v>176</v>
      </c>
      <c r="E119" s="52" t="str" cm="1">
        <f t="array" ref="E119">IFERROR(SUBSTITUTE( INDEX(Table2[Q5_Non_Display_Suppressed], MATCH( 1,(Table2[Question]=$A$2)*(Table2[Postcode_Area]= Table1749[[#This Row],[Postcode Area]] ),0)),"'", ""),"")</f>
        <v>...</v>
      </c>
      <c r="F119" s="52" t="str" cm="1">
        <f t="array" ref="F119">IFERROR(SUBSTITUTE( INDEX(Table2[Q5_Mix_Display_Suppressed], MATCH( 1,(Table2[Question]=$A$2)*(Table2[Postcode_Area]= Table1749[[#This Row],[Postcode Area]] ),0)),"'", ""),"")</f>
        <v>14</v>
      </c>
      <c r="G119" s="54" t="str" cm="1">
        <f t="array" ref="G119">IFERROR(SUBSTITUTE( INDEX(Table2[Q5_Other_Display_Suppressed], MATCH( 1,(Table2[Question]=$A$2)*(Table2[Postcode_Area]= Table1749[[#This Row],[Postcode Area]] ),0)),"'", ""),"")</f>
        <v>...</v>
      </c>
    </row>
    <row r="120" spans="1:7" ht="15.5" x14ac:dyDescent="0.35">
      <c r="A120" s="53" t="s">
        <v>321</v>
      </c>
      <c r="B120" s="53" t="s">
        <v>322</v>
      </c>
      <c r="C120" s="53" t="s">
        <v>112</v>
      </c>
      <c r="D120" s="54" t="str" cm="1">
        <f t="array" ref="D120">IFERROR(SUBSTITUTE( INDEX(Table2[Q5_Clinical_Display_Suppressed], MATCH( 1,(Table2[Question]=$A$2)*(Table2[Postcode_Area]= Table1749[[#This Row],[Postcode Area]] ),0)),"'", ""),"")</f>
        <v>136</v>
      </c>
      <c r="E120" s="52" t="str" cm="1">
        <f t="array" ref="E120">IFERROR(SUBSTITUTE( INDEX(Table2[Q5_Non_Display_Suppressed], MATCH( 1,(Table2[Question]=$A$2)*(Table2[Postcode_Area]= Table1749[[#This Row],[Postcode Area]] ),0)),"'", ""),"")</f>
        <v>...</v>
      </c>
      <c r="F120" s="52" t="str" cm="1">
        <f t="array" ref="F120">IFERROR(SUBSTITUTE( INDEX(Table2[Q5_Mix_Display_Suppressed], MATCH( 1,(Table2[Question]=$A$2)*(Table2[Postcode_Area]= Table1749[[#This Row],[Postcode Area]] ),0)),"'", ""),"")</f>
        <v>20</v>
      </c>
      <c r="G120" s="52" t="str" cm="1">
        <f t="array" ref="G120">IFERROR(SUBSTITUTE( INDEX(Table2[Q5_Other_Display_Suppressed], MATCH( 1,(Table2[Question]=$A$2)*(Table2[Postcode_Area]= Table1749[[#This Row],[Postcode Area]] ),0)),"'", ""),"")</f>
        <v>...</v>
      </c>
    </row>
    <row r="121" spans="1:7" ht="15.5" x14ac:dyDescent="0.35">
      <c r="A121" s="53" t="s">
        <v>323</v>
      </c>
      <c r="B121" s="53" t="s">
        <v>324</v>
      </c>
      <c r="C121" s="53" t="s">
        <v>112</v>
      </c>
      <c r="D121" s="54" t="str" cm="1">
        <f t="array" ref="D121">IFERROR(SUBSTITUTE( INDEX(Table2[Q5_Clinical_Display_Suppressed], MATCH( 1,(Table2[Question]=$A$2)*(Table2[Postcode_Area]= Table1749[[#This Row],[Postcode Area]] ),0)),"'", ""),"")</f>
        <v>78</v>
      </c>
      <c r="E121" s="54" t="str" cm="1">
        <f t="array" ref="E121">IFERROR(SUBSTITUTE( INDEX(Table2[Q5_Non_Display_Suppressed], MATCH( 1,(Table2[Question]=$A$2)*(Table2[Postcode_Area]= Table1749[[#This Row],[Postcode Area]] ),0)),"'", ""),"")</f>
        <v>...</v>
      </c>
      <c r="F121" s="52" t="str" cm="1">
        <f t="array" ref="F121">IFERROR(SUBSTITUTE( INDEX(Table2[Q5_Mix_Display_Suppressed], MATCH( 1,(Table2[Question]=$A$2)*(Table2[Postcode_Area]= Table1749[[#This Row],[Postcode Area]] ),0)),"'", ""),"")</f>
        <v>9</v>
      </c>
      <c r="G121" s="54" t="str" cm="1">
        <f t="array" ref="G121">IFERROR(SUBSTITUTE( INDEX(Table2[Q5_Other_Display_Suppressed], MATCH( 1,(Table2[Question]=$A$2)*(Table2[Postcode_Area]= Table1749[[#This Row],[Postcode Area]] ),0)),"'", ""),"")</f>
        <v/>
      </c>
    </row>
    <row r="122" spans="1:7" ht="15.5" x14ac:dyDescent="0.35">
      <c r="A122" s="53" t="s">
        <v>325</v>
      </c>
      <c r="B122" s="53" t="s">
        <v>326</v>
      </c>
      <c r="C122" s="53" t="s">
        <v>112</v>
      </c>
      <c r="D122" s="54" t="str" cm="1">
        <f t="array" ref="D122">IFERROR(SUBSTITUTE( INDEX(Table2[Q5_Clinical_Display_Suppressed], MATCH( 1,(Table2[Question]=$A$2)*(Table2[Postcode_Area]= Table1749[[#This Row],[Postcode Area]] ),0)),"'", ""),"")</f>
        <v>165</v>
      </c>
      <c r="E122" s="54" t="str" cm="1">
        <f t="array" ref="E122">IFERROR(SUBSTITUTE( INDEX(Table2[Q5_Non_Display_Suppressed], MATCH( 1,(Table2[Question]=$A$2)*(Table2[Postcode_Area]= Table1749[[#This Row],[Postcode Area]] ),0)),"'", ""),"")</f>
        <v>6</v>
      </c>
      <c r="F122" s="52" t="str" cm="1">
        <f t="array" ref="F122">IFERROR(SUBSTITUTE( INDEX(Table2[Q5_Mix_Display_Suppressed], MATCH( 1,(Table2[Question]=$A$2)*(Table2[Postcode_Area]= Table1749[[#This Row],[Postcode Area]] ),0)),"'", ""),"")</f>
        <v>37</v>
      </c>
      <c r="G122" s="54" t="str" cm="1">
        <f t="array" ref="G122">IFERROR(SUBSTITUTE( INDEX(Table2[Q5_Other_Display_Suppressed], MATCH( 1,(Table2[Question]=$A$2)*(Table2[Postcode_Area]= Table1749[[#This Row],[Postcode Area]] ),0)),"'", ""),"")</f>
        <v>...</v>
      </c>
    </row>
    <row r="123" spans="1:7" ht="15.5" x14ac:dyDescent="0.35">
      <c r="A123" s="53" t="s">
        <v>327</v>
      </c>
      <c r="B123" s="53" t="s">
        <v>328</v>
      </c>
      <c r="C123" s="53" t="s">
        <v>100</v>
      </c>
      <c r="D123" s="54" t="str" cm="1">
        <f t="array" ref="D123">IFERROR(SUBSTITUTE( INDEX(Table2[Q5_Clinical_Display_Suppressed], MATCH( 1,(Table2[Question]=$A$2)*(Table2[Postcode_Area]= Table1749[[#This Row],[Postcode Area]] ),0)),"'", ""),"")</f>
        <v>175</v>
      </c>
      <c r="E123" s="54" t="str" cm="1">
        <f t="array" ref="E123">IFERROR(SUBSTITUTE( INDEX(Table2[Q5_Non_Display_Suppressed], MATCH( 1,(Table2[Question]=$A$2)*(Table2[Postcode_Area]= Table1749[[#This Row],[Postcode Area]] ),0)),"'", ""),"")</f>
        <v>8</v>
      </c>
      <c r="F123" s="52" t="str" cm="1">
        <f t="array" ref="F123">IFERROR(SUBSTITUTE( INDEX(Table2[Q5_Mix_Display_Suppressed], MATCH( 1,(Table2[Question]=$A$2)*(Table2[Postcode_Area]= Table1749[[#This Row],[Postcode Area]] ),0)),"'", ""),"")</f>
        <v>19</v>
      </c>
      <c r="G123" s="54" t="str" cm="1">
        <f t="array" ref="G123">IFERROR(SUBSTITUTE( INDEX(Table2[Q5_Other_Display_Suppressed], MATCH( 1,(Table2[Question]=$A$2)*(Table2[Postcode_Area]= Table1749[[#This Row],[Postcode Area]] ),0)),"'", ""),"")</f>
        <v/>
      </c>
    </row>
    <row r="124" spans="1:7" ht="15.5" x14ac:dyDescent="0.35">
      <c r="A124" s="53" t="s">
        <v>329</v>
      </c>
      <c r="B124" s="53" t="s">
        <v>330</v>
      </c>
      <c r="C124" s="53" t="s">
        <v>112</v>
      </c>
      <c r="D124" s="54" t="str" cm="1">
        <f t="array" ref="D124">IFERROR(SUBSTITUTE( INDEX(Table2[Q5_Clinical_Display_Suppressed], MATCH( 1,(Table2[Question]=$A$2)*(Table2[Postcode_Area]= Table1749[[#This Row],[Postcode Area]] ),0)),"'", ""),"")</f>
        <v>6</v>
      </c>
      <c r="E124" s="54" t="str" cm="1">
        <f t="array" ref="E124">IFERROR(SUBSTITUTE( INDEX(Table2[Q5_Non_Display_Suppressed], MATCH( 1,(Table2[Question]=$A$2)*(Table2[Postcode_Area]= Table1749[[#This Row],[Postcode Area]] ),0)),"'", ""),"")</f>
        <v>...</v>
      </c>
      <c r="F124" s="52" t="str" cm="1">
        <f t="array" ref="F124">IFERROR(SUBSTITUTE( INDEX(Table2[Q5_Mix_Display_Suppressed], MATCH( 1,(Table2[Question]=$A$2)*(Table2[Postcode_Area]= Table1749[[#This Row],[Postcode Area]] ),0)),"'", ""),"")</f>
        <v/>
      </c>
      <c r="G124" s="54" t="str" cm="1">
        <f t="array" ref="G124">IFERROR(SUBSTITUTE( INDEX(Table2[Q5_Other_Display_Suppressed], MATCH( 1,(Table2[Question]=$A$2)*(Table2[Postcode_Area]= Table1749[[#This Row],[Postcode Area]] ),0)),"'", ""),"")</f>
        <v/>
      </c>
    </row>
    <row r="125" spans="1:7" ht="15.5" x14ac:dyDescent="0.35">
      <c r="A125" s="53" t="s">
        <v>331</v>
      </c>
      <c r="B125" s="53" t="s">
        <v>330</v>
      </c>
      <c r="C125" s="53" t="s">
        <v>112</v>
      </c>
      <c r="D125" s="54" t="str" cm="1">
        <f t="array" ref="D125">IFERROR(SUBSTITUTE( INDEX(Table2[Q5_Clinical_Display_Suppressed], MATCH( 1,(Table2[Question]=$A$2)*(Table2[Postcode_Area]= Table1749[[#This Row],[Postcode Area]] ),0)),"'", ""),"")</f>
        <v>70</v>
      </c>
      <c r="E125" s="54" t="str" cm="1">
        <f t="array" ref="E125">IFERROR(SUBSTITUTE( INDEX(Table2[Q5_Non_Display_Suppressed], MATCH( 1,(Table2[Question]=$A$2)*(Table2[Postcode_Area]= Table1749[[#This Row],[Postcode Area]] ),0)),"'", ""),"")</f>
        <v>7</v>
      </c>
      <c r="F125" s="52" t="str" cm="1">
        <f t="array" ref="F125">IFERROR(SUBSTITUTE( INDEX(Table2[Q5_Mix_Display_Suppressed], MATCH( 1,(Table2[Question]=$A$2)*(Table2[Postcode_Area]= Table1749[[#This Row],[Postcode Area]] ),0)),"'", ""),"")</f>
        <v>22</v>
      </c>
      <c r="G125" s="52" t="str" cm="1">
        <f t="array" ref="G125">IFERROR(SUBSTITUTE( INDEX(Table2[Q5_Other_Display_Suppressed], MATCH( 1,(Table2[Question]=$A$2)*(Table2[Postcode_Area]= Table1749[[#This Row],[Postcode Area]] ),0)),"'", ""),"")</f>
        <v>...</v>
      </c>
    </row>
    <row r="126" spans="1:7" ht="15.5" x14ac:dyDescent="0.35">
      <c r="A126" s="53" t="s">
        <v>332</v>
      </c>
      <c r="B126" s="53" t="s">
        <v>333</v>
      </c>
      <c r="C126" s="53" t="s">
        <v>112</v>
      </c>
      <c r="D126" s="54" t="str" cm="1">
        <f t="array" ref="D126">IFERROR(SUBSTITUTE( INDEX(Table2[Q5_Clinical_Display_Suppressed], MATCH( 1,(Table2[Question]=$A$2)*(Table2[Postcode_Area]= Table1749[[#This Row],[Postcode Area]] ),0)),"'", ""),"")</f>
        <v>74</v>
      </c>
      <c r="E126" s="52" t="str" cm="1">
        <f t="array" ref="E126">IFERROR(SUBSTITUTE( INDEX(Table2[Q5_Non_Display_Suppressed], MATCH( 1,(Table2[Question]=$A$2)*(Table2[Postcode_Area]= Table1749[[#This Row],[Postcode Area]] ),0)),"'", ""),"")</f>
        <v>...</v>
      </c>
      <c r="F126" s="52" t="str" cm="1">
        <f t="array" ref="F126">IFERROR(SUBSTITUTE( INDEX(Table2[Q5_Mix_Display_Suppressed], MATCH( 1,(Table2[Question]=$A$2)*(Table2[Postcode_Area]= Table1749[[#This Row],[Postcode Area]] ),0)),"'", ""),"")</f>
        <v>10</v>
      </c>
      <c r="G126" s="54" t="str" cm="1">
        <f t="array" ref="G126">IFERROR(SUBSTITUTE( INDEX(Table2[Q5_Other_Display_Suppressed], MATCH( 1,(Table2[Question]=$A$2)*(Table2[Postcode_Area]= Table1749[[#This Row],[Postcode Area]] ),0)),"'", ""),"")</f>
        <v>...</v>
      </c>
    </row>
    <row r="127" spans="1:7" ht="15.5" x14ac:dyDescent="0.35">
      <c r="A127" s="53" t="s">
        <v>334</v>
      </c>
      <c r="B127" s="53" t="s">
        <v>335</v>
      </c>
      <c r="C127" s="53" t="s">
        <v>148</v>
      </c>
      <c r="D127" s="54" t="str" cm="1">
        <f t="array" ref="D127">IFERROR(SUBSTITUTE( INDEX(Table2[Q5_Clinical_Display_Suppressed], MATCH( 1,(Table2[Question]=$A$2)*(Table2[Postcode_Area]= Table1749[[#This Row],[Postcode Area]] ),0)),"'", ""),"")</f>
        <v>141</v>
      </c>
      <c r="E127" s="54" t="str" cm="1">
        <f t="array" ref="E127">IFERROR(SUBSTITUTE( INDEX(Table2[Q5_Non_Display_Suppressed], MATCH( 1,(Table2[Question]=$A$2)*(Table2[Postcode_Area]= Table1749[[#This Row],[Postcode Area]] ),0)),"'", ""),"")</f>
        <v>...</v>
      </c>
      <c r="F127" s="52" t="str" cm="1">
        <f t="array" ref="F127">IFERROR(SUBSTITUTE( INDEX(Table2[Q5_Mix_Display_Suppressed], MATCH( 1,(Table2[Question]=$A$2)*(Table2[Postcode_Area]= Table1749[[#This Row],[Postcode Area]] ),0)),"'", ""),"")</f>
        <v>8</v>
      </c>
      <c r="G127" s="54" t="str" cm="1">
        <f t="array" ref="G127">IFERROR(SUBSTITUTE( INDEX(Table2[Q5_Other_Display_Suppressed], MATCH( 1,(Table2[Question]=$A$2)*(Table2[Postcode_Area]= Table1749[[#This Row],[Postcode Area]] ),0)),"'", ""),"")</f>
        <v>...</v>
      </c>
    </row>
    <row r="128" spans="1:7" ht="15.5" x14ac:dyDescent="0.35">
      <c r="A128" s="53" t="s">
        <v>336</v>
      </c>
      <c r="B128" s="53" t="s">
        <v>330</v>
      </c>
      <c r="C128" s="53" t="s">
        <v>112</v>
      </c>
      <c r="D128" s="54" t="str" cm="1">
        <f t="array" ref="D128">IFERROR(SUBSTITUTE( INDEX(Table2[Q5_Clinical_Display_Suppressed], MATCH( 1,(Table2[Question]=$A$2)*(Table2[Postcode_Area]= Table1749[[#This Row],[Postcode Area]] ),0)),"'", ""),"")</f>
        <v>114</v>
      </c>
      <c r="E128" s="52" t="str" cm="1">
        <f t="array" ref="E128">IFERROR(SUBSTITUTE( INDEX(Table2[Q5_Non_Display_Suppressed], MATCH( 1,(Table2[Question]=$A$2)*(Table2[Postcode_Area]= Table1749[[#This Row],[Postcode Area]] ),0)),"'", ""),"")</f>
        <v>...</v>
      </c>
      <c r="F128" s="52" t="str" cm="1">
        <f t="array" ref="F128">IFERROR(SUBSTITUTE( INDEX(Table2[Q5_Mix_Display_Suppressed], MATCH( 1,(Table2[Question]=$A$2)*(Table2[Postcode_Area]= Table1749[[#This Row],[Postcode Area]] ),0)),"'", ""),"")</f>
        <v>18</v>
      </c>
      <c r="G128" s="54" t="str" cm="1">
        <f t="array" ref="G128">IFERROR(SUBSTITUTE( INDEX(Table2[Q5_Other_Display_Suppressed], MATCH( 1,(Table2[Question]=$A$2)*(Table2[Postcode_Area]= Table1749[[#This Row],[Postcode Area]] ),0)),"'", ""),"")</f>
        <v>...</v>
      </c>
    </row>
    <row r="129" spans="1:35" ht="15.5" x14ac:dyDescent="0.35">
      <c r="A129" s="53" t="s">
        <v>337</v>
      </c>
      <c r="B129" s="53" t="s">
        <v>330</v>
      </c>
      <c r="C129" s="53" t="s">
        <v>112</v>
      </c>
      <c r="D129" s="54" t="str" cm="1">
        <f t="array" ref="D129">IFERROR(SUBSTITUTE( INDEX(Table2[Q5_Clinical_Display_Suppressed], MATCH( 1,(Table2[Question]=$A$2)*(Table2[Postcode_Area]= Table1749[[#This Row],[Postcode Area]] ),0)),"'", ""),"")</f>
        <v>...</v>
      </c>
      <c r="E129" s="52" t="str" cm="1">
        <f t="array" ref="E129">IFERROR(SUBSTITUTE( INDEX(Table2[Q5_Non_Display_Suppressed], MATCH( 1,(Table2[Question]=$A$2)*(Table2[Postcode_Area]= Table1749[[#This Row],[Postcode Area]] ),0)),"'", ""),"")</f>
        <v/>
      </c>
      <c r="F129" s="52" t="str" cm="1">
        <f t="array" ref="F129">IFERROR(SUBSTITUTE( INDEX(Table2[Q5_Mix_Display_Suppressed], MATCH( 1,(Table2[Question]=$A$2)*(Table2[Postcode_Area]= Table1749[[#This Row],[Postcode Area]] ),0)),"'", ""),"")</f>
        <v/>
      </c>
      <c r="G129" s="54" t="str" cm="1">
        <f t="array" ref="G129">IFERROR(SUBSTITUTE( INDEX(Table2[Q5_Other_Display_Suppressed], MATCH( 1,(Table2[Question]=$A$2)*(Table2[Postcode_Area]= Table1749[[#This Row],[Postcode Area]] ),0)),"'", ""),"")</f>
        <v/>
      </c>
    </row>
    <row r="130" spans="1:35" ht="18" customHeight="1" x14ac:dyDescent="0.35">
      <c r="A130" s="53" t="s">
        <v>338</v>
      </c>
      <c r="B130" s="53" t="s">
        <v>330</v>
      </c>
      <c r="C130" s="53" t="s">
        <v>112</v>
      </c>
      <c r="D130" s="54" t="str" cm="1">
        <f t="array" ref="D130">IFERROR(SUBSTITUTE( INDEX(Table2[Q5_Clinical_Display_Suppressed], MATCH( 1,(Table2[Question]=$A$2)*(Table2[Postcode_Area]= Table1749[[#This Row],[Postcode Area]] ),0)),"'", ""),"")</f>
        <v>...</v>
      </c>
      <c r="E130" s="54" t="str" cm="1">
        <f t="array" ref="E130">IFERROR(SUBSTITUTE( INDEX(Table2[Q5_Non_Display_Suppressed], MATCH( 1,(Table2[Question]=$A$2)*(Table2[Postcode_Area]= Table1749[[#This Row],[Postcode Area]] ),0)),"'", ""),"")</f>
        <v/>
      </c>
      <c r="F130" s="54" t="str" cm="1">
        <f t="array" ref="F130">IFERROR(SUBSTITUTE( INDEX(Table2[Q5_Mix_Display_Suppressed], MATCH( 1,(Table2[Question]=$A$2)*(Table2[Postcode_Area]= Table1749[[#This Row],[Postcode Area]] ),0)),"'", ""),"")</f>
        <v/>
      </c>
      <c r="G130" s="54" t="str" cm="1">
        <f t="array" ref="G130">IFERROR(SUBSTITUTE( INDEX(Table2[Q5_Other_Display_Suppressed], MATCH( 1,(Table2[Question]=$A$2)*(Table2[Postcode_Area]= Table1749[[#This Row],[Postcode Area]] ),0)),"'", ""),"")</f>
        <v/>
      </c>
    </row>
    <row r="131" spans="1:35" ht="18" customHeight="1" x14ac:dyDescent="0.35">
      <c r="A131" s="53" t="s">
        <v>339</v>
      </c>
      <c r="B131" s="53" t="s">
        <v>340</v>
      </c>
      <c r="C131" s="53" t="s">
        <v>100</v>
      </c>
      <c r="D131" s="54" t="str" cm="1">
        <f t="array" ref="D131">IFERROR(SUBSTITUTE( INDEX(Table2[Q5_Clinical_Display_Suppressed], MATCH( 1,(Table2[Question]=$A$2)*(Table2[Postcode_Area]= Table1749[[#This Row],[Postcode Area]] ),0)),"'", ""),"")</f>
        <v>81</v>
      </c>
      <c r="E131" s="52" t="str" cm="1">
        <f t="array" ref="E131">IFERROR(SUBSTITUTE( INDEX(Table2[Q5_Non_Display_Suppressed], MATCH( 1,(Table2[Question]=$A$2)*(Table2[Postcode_Area]= Table1749[[#This Row],[Postcode Area]] ),0)),"'", ""),"")</f>
        <v/>
      </c>
      <c r="F131" s="52" t="str" cm="1">
        <f t="array" ref="F131">IFERROR(SUBSTITUTE( INDEX(Table2[Q5_Mix_Display_Suppressed], MATCH( 1,(Table2[Question]=$A$2)*(Table2[Postcode_Area]= Table1749[[#This Row],[Postcode Area]] ),0)),"'", ""),"")</f>
        <v>...</v>
      </c>
      <c r="G131" s="54" t="str" cm="1">
        <f t="array" ref="G131">IFERROR(SUBSTITUTE( INDEX(Table2[Q5_Other_Display_Suppressed], MATCH( 1,(Table2[Question]=$A$2)*(Table2[Postcode_Area]= Table1749[[#This Row],[Postcode Area]] ),0)),"'", ""),"")</f>
        <v/>
      </c>
    </row>
    <row r="132" spans="1:35" ht="18" customHeight="1" x14ac:dyDescent="0.35">
      <c r="A132" s="53" t="s">
        <v>341</v>
      </c>
      <c r="B132" s="53" t="s">
        <v>342</v>
      </c>
      <c r="C132" s="53" t="s">
        <v>94</v>
      </c>
      <c r="D132" s="54" t="str" cm="1">
        <f t="array" ref="D132">IFERROR(SUBSTITUTE( INDEX(Table2[Q5_Clinical_Display_Suppressed], MATCH( 1,(Table2[Question]=$A$2)*(Table2[Postcode_Area]= Table1749[[#This Row],[Postcode Area]] ),0)),"'", ""),"")</f>
        <v>89</v>
      </c>
      <c r="E132" s="54" t="str" cm="1">
        <f t="array" ref="E132">IFERROR(SUBSTITUTE( INDEX(Table2[Q5_Non_Display_Suppressed], MATCH( 1,(Table2[Question]=$A$2)*(Table2[Postcode_Area]= Table1749[[#This Row],[Postcode Area]] ),0)),"'", ""),"")</f>
        <v>...</v>
      </c>
      <c r="F132" s="54" t="str" cm="1">
        <f t="array" ref="F132">IFERROR(SUBSTITUTE( INDEX(Table2[Q5_Mix_Display_Suppressed], MATCH( 1,(Table2[Question]=$A$2)*(Table2[Postcode_Area]= Table1749[[#This Row],[Postcode Area]] ),0)),"'", ""),"")</f>
        <v>...</v>
      </c>
      <c r="G132" s="54" t="str" cm="1">
        <f t="array" ref="G132">IFERROR(SUBSTITUTE( INDEX(Table2[Q5_Other_Display_Suppressed], MATCH( 1,(Table2[Question]=$A$2)*(Table2[Postcode_Area]= Table1749[[#This Row],[Postcode Area]] ),0)),"'", ""),"")</f>
        <v/>
      </c>
    </row>
    <row r="133" spans="1:35" ht="15.5" x14ac:dyDescent="0.35">
      <c r="A133" s="53" t="s">
        <v>343</v>
      </c>
      <c r="B133" s="53" t="s">
        <v>344</v>
      </c>
      <c r="C133" s="53" t="s">
        <v>94</v>
      </c>
      <c r="D133" s="54" t="str" cm="1">
        <f t="array" ref="D133">IFERROR(SUBSTITUTE( INDEX(Table2[Q5_Clinical_Display_Suppressed], MATCH( 1,(Table2[Question]=$A$2)*(Table2[Postcode_Area]= Table1749[[#This Row],[Postcode Area]] ),0)),"'", ""),"")</f>
        <v>100</v>
      </c>
      <c r="E133" s="54" t="str" cm="1">
        <f t="array" ref="E133">IFERROR(SUBSTITUTE( INDEX(Table2[Q5_Non_Display_Suppressed], MATCH( 1,(Table2[Question]=$A$2)*(Table2[Postcode_Area]= Table1749[[#This Row],[Postcode Area]] ),0)),"'", ""),"")</f>
        <v>...</v>
      </c>
      <c r="F133" s="54" t="str" cm="1">
        <f t="array" ref="F133">IFERROR(SUBSTITUTE( INDEX(Table2[Q5_Mix_Display_Suppressed], MATCH( 1,(Table2[Question]=$A$2)*(Table2[Postcode_Area]= Table1749[[#This Row],[Postcode Area]] ),0)),"'", ""),"")</f>
        <v>9</v>
      </c>
      <c r="G133" s="54" t="str" cm="1">
        <f t="array" ref="G133">IFERROR(SUBSTITUTE( INDEX(Table2[Q5_Other_Display_Suppressed], MATCH( 1,(Table2[Question]=$A$2)*(Table2[Postcode_Area]= Table1749[[#This Row],[Postcode Area]] ),0)),"'", ""),"")</f>
        <v>...</v>
      </c>
    </row>
    <row r="134" spans="1:35" ht="15.5" x14ac:dyDescent="0.35">
      <c r="A134" s="53" t="s">
        <v>345</v>
      </c>
      <c r="B134" s="53" t="s">
        <v>330</v>
      </c>
      <c r="C134" s="53" t="s">
        <v>112</v>
      </c>
      <c r="D134" s="54" t="str" cm="1">
        <f t="array" ref="D134">IFERROR(SUBSTITUTE( INDEX(Table2[Q5_Clinical_Display_Suppressed], MATCH( 1,(Table2[Question]=$A$2)*(Table2[Postcode_Area]= Table1749[[#This Row],[Postcode Area]] ),0)),"'", ""),"")</f>
        <v>...</v>
      </c>
      <c r="E134" s="54" t="str" cm="1">
        <f t="array" ref="E134">IFERROR(SUBSTITUTE( INDEX(Table2[Q5_Non_Display_Suppressed], MATCH( 1,(Table2[Question]=$A$2)*(Table2[Postcode_Area]= Table1749[[#This Row],[Postcode Area]] ),0)),"'", ""),"")</f>
        <v/>
      </c>
      <c r="F134" s="54" t="str" cm="1">
        <f t="array" ref="F134">IFERROR(SUBSTITUTE( INDEX(Table2[Q5_Mix_Display_Suppressed], MATCH( 1,(Table2[Question]=$A$2)*(Table2[Postcode_Area]= Table1749[[#This Row],[Postcode Area]] ),0)),"'", ""),"")</f>
        <v>...</v>
      </c>
      <c r="G134" s="54" t="str" cm="1">
        <f t="array" ref="G134">IFERROR(SUBSTITUTE( INDEX(Table2[Q5_Other_Display_Suppressed], MATCH( 1,(Table2[Question]=$A$2)*(Table2[Postcode_Area]= Table1749[[#This Row],[Postcode Area]] ),0)),"'", ""),"")</f>
        <v/>
      </c>
    </row>
    <row r="135" spans="1:35" ht="15.5" x14ac:dyDescent="0.35">
      <c r="A135" s="53" t="s">
        <v>346</v>
      </c>
      <c r="B135" s="53" t="s">
        <v>330</v>
      </c>
      <c r="C135" s="53" t="s">
        <v>112</v>
      </c>
      <c r="D135" s="54" t="str" cm="1">
        <f t="array" ref="D135">IFERROR(SUBSTITUTE( INDEX(Table2[Q5_Clinical_Display_Suppressed], MATCH( 1,(Table2[Question]=$A$2)*(Table2[Postcode_Area]= Table1749[[#This Row],[Postcode Area]] ),0)),"'", ""),"")</f>
        <v>8</v>
      </c>
      <c r="E135" s="54" t="str" cm="1">
        <f t="array" ref="E135">IFERROR(SUBSTITUTE( INDEX(Table2[Q5_Non_Display_Suppressed], MATCH( 1,(Table2[Question]=$A$2)*(Table2[Postcode_Area]= Table1749[[#This Row],[Postcode Area]] ),0)),"'", ""),"")</f>
        <v>...</v>
      </c>
      <c r="F135" s="54" t="str" cm="1">
        <f t="array" ref="F135">IFERROR(SUBSTITUTE( INDEX(Table2[Q5_Mix_Display_Suppressed], MATCH( 1,(Table2[Question]=$A$2)*(Table2[Postcode_Area]= Table1749[[#This Row],[Postcode Area]] ),0)),"'", ""),"")</f>
        <v/>
      </c>
      <c r="G135" s="54" t="str" cm="1">
        <f t="array" ref="G135">IFERROR(SUBSTITUTE( INDEX(Table2[Q5_Other_Display_Suppressed], MATCH( 1,(Table2[Question]=$A$2)*(Table2[Postcode_Area]= Table1749[[#This Row],[Postcode Area]] ),0)),"'", ""),"")</f>
        <v/>
      </c>
    </row>
    <row r="136" spans="1:35" ht="15.5" x14ac:dyDescent="0.35">
      <c r="A136" s="53" t="s">
        <v>347</v>
      </c>
      <c r="B136" s="53" t="s">
        <v>348</v>
      </c>
      <c r="C136" s="53" t="s">
        <v>94</v>
      </c>
      <c r="D136" s="54" t="str" cm="1">
        <f t="array" ref="D136">IFERROR(SUBSTITUTE( INDEX(Table2[Q5_Clinical_Display_Suppressed], MATCH( 1,(Table2[Question]=$A$2)*(Table2[Postcode_Area]= Table1749[[#This Row],[Postcode Area]] ),0)),"'", ""),"")</f>
        <v>83</v>
      </c>
      <c r="E136" s="54" t="str" cm="1">
        <f t="array" ref="E136">IFERROR(SUBSTITUTE( INDEX(Table2[Q5_Non_Display_Suppressed], MATCH( 1,(Table2[Question]=$A$2)*(Table2[Postcode_Area]= Table1749[[#This Row],[Postcode Area]] ),0)),"'", ""),"")</f>
        <v>...</v>
      </c>
      <c r="F136" s="54" t="str" cm="1">
        <f t="array" ref="F136">IFERROR(SUBSTITUTE( INDEX(Table2[Q5_Mix_Display_Suppressed], MATCH( 1,(Table2[Question]=$A$2)*(Table2[Postcode_Area]= Table1749[[#This Row],[Postcode Area]] ),0)),"'", ""),"")</f>
        <v>12</v>
      </c>
      <c r="G136" s="54" t="str" cm="1">
        <f t="array" ref="G136">IFERROR(SUBSTITUTE( INDEX(Table2[Q5_Other_Display_Suppressed], MATCH( 1,(Table2[Question]=$A$2)*(Table2[Postcode_Area]= Table1749[[#This Row],[Postcode Area]] ),0)),"'", ""),"")</f>
        <v>...</v>
      </c>
    </row>
    <row r="137" spans="1:35" ht="15.5" x14ac:dyDescent="0.35">
      <c r="A137" s="53" t="s">
        <v>349</v>
      </c>
      <c r="B137" s="53" t="s">
        <v>330</v>
      </c>
      <c r="C137" s="53" t="s">
        <v>112</v>
      </c>
      <c r="D137" s="54" t="str" cm="1">
        <f t="array" ref="D137">IFERROR(SUBSTITUTE( INDEX(Table2[Q5_Clinical_Display_Suppressed], MATCH( 1,(Table2[Question]=$A$2)*(Table2[Postcode_Area]= Table1749[[#This Row],[Postcode Area]] ),0)),"'", ""),"")</f>
        <v>...</v>
      </c>
      <c r="E137" s="54" t="str" cm="1">
        <f t="array" ref="E137">IFERROR(SUBSTITUTE( INDEX(Table2[Q5_Non_Display_Suppressed], MATCH( 1,(Table2[Question]=$A$2)*(Table2[Postcode_Area]= Table1749[[#This Row],[Postcode Area]] ),0)),"'", ""),"")</f>
        <v/>
      </c>
      <c r="F137" s="54" t="str" cm="1">
        <f t="array" ref="F137">IFERROR(SUBSTITUTE( INDEX(Table2[Q5_Mix_Display_Suppressed], MATCH( 1,(Table2[Question]=$A$2)*(Table2[Postcode_Area]= Table1749[[#This Row],[Postcode Area]] ),0)),"'", ""),"")</f>
        <v>...</v>
      </c>
      <c r="G137" s="54" t="str" cm="1">
        <f t="array" ref="G137">IFERROR(SUBSTITUTE( INDEX(Table2[Q5_Other_Display_Suppressed], MATCH( 1,(Table2[Question]=$A$2)*(Table2[Postcode_Area]= Table1749[[#This Row],[Postcode Area]] ),0)),"'", ""),"")</f>
        <v/>
      </c>
    </row>
    <row r="138" spans="1:35" ht="15.5" x14ac:dyDescent="0.35">
      <c r="A138" s="53" t="s">
        <v>350</v>
      </c>
      <c r="B138" s="53" t="s">
        <v>351</v>
      </c>
      <c r="C138" s="53" t="s">
        <v>148</v>
      </c>
      <c r="D138" s="54" t="str" cm="1">
        <f t="array" ref="D138">IFERROR(SUBSTITUTE( INDEX(Table2[Q5_Clinical_Display_Suppressed], MATCH( 1,(Table2[Question]=$A$2)*(Table2[Postcode_Area]= Table1749[[#This Row],[Postcode Area]] ),0)),"'", ""),"")</f>
        <v>176</v>
      </c>
      <c r="E138" s="54" t="str" cm="1">
        <f t="array" ref="E138">IFERROR(SUBSTITUTE( INDEX(Table2[Q5_Non_Display_Suppressed], MATCH( 1,(Table2[Question]=$A$2)*(Table2[Postcode_Area]= Table1749[[#This Row],[Postcode Area]] ),0)),"'", ""),"")</f>
        <v>...</v>
      </c>
      <c r="F138" s="54" t="str" cm="1">
        <f t="array" ref="F138">IFERROR(SUBSTITUTE( INDEX(Table2[Q5_Mix_Display_Suppressed], MATCH( 1,(Table2[Question]=$A$2)*(Table2[Postcode_Area]= Table1749[[#This Row],[Postcode Area]] ),0)),"'", ""),"")</f>
        <v>12</v>
      </c>
      <c r="G138" s="54" t="str" cm="1">
        <f t="array" ref="G138">IFERROR(SUBSTITUTE( INDEX(Table2[Q5_Other_Display_Suppressed], MATCH( 1,(Table2[Question]=$A$2)*(Table2[Postcode_Area]= Table1749[[#This Row],[Postcode Area]] ),0)),"'", ""),"")</f>
        <v>...</v>
      </c>
    </row>
    <row r="139" spans="1:35" ht="15.5" x14ac:dyDescent="0.35">
      <c r="A139" s="53" t="s">
        <v>352</v>
      </c>
      <c r="B139" s="53" t="s">
        <v>353</v>
      </c>
      <c r="C139" s="53" t="s">
        <v>42</v>
      </c>
      <c r="D139" s="54" t="str" cm="1">
        <f t="array" ref="D139">IFERROR(SUBSTITUTE( INDEX(Table2[Q5_Clinical_Display_Suppressed], MATCH( 1,(Table2[Question]=$A$2)*(Table2[Postcode_Area]= Table1749[[#This Row],[Postcode Area]] ),0)),"'", ""),"")</f>
        <v>11</v>
      </c>
      <c r="E139" s="54" t="str" cm="1">
        <f t="array" ref="E139">IFERROR(SUBSTITUTE( INDEX(Table2[Q5_Non_Display_Suppressed], MATCH( 1,(Table2[Question]=$A$2)*(Table2[Postcode_Area]= Table1749[[#This Row],[Postcode Area]] ),0)),"'", ""),"")</f>
        <v>...</v>
      </c>
      <c r="F139" s="54" t="str" cm="1">
        <f t="array" ref="F139">IFERROR(SUBSTITUTE( INDEX(Table2[Q5_Mix_Display_Suppressed], MATCH( 1,(Table2[Question]=$A$2)*(Table2[Postcode_Area]= Table1749[[#This Row],[Postcode Area]] ),0)),"'", ""),"")</f>
        <v/>
      </c>
      <c r="G139" s="54" t="str" cm="1">
        <f t="array" ref="G139">IFERROR(SUBSTITUTE( INDEX(Table2[Q5_Other_Display_Suppressed], MATCH( 1,(Table2[Question]=$A$2)*(Table2[Postcode_Area]= Table1749[[#This Row],[Postcode Area]] ),0)),"'", ""),"")</f>
        <v/>
      </c>
    </row>
    <row r="140" spans="1:35" ht="15.5" x14ac:dyDescent="0.35">
      <c r="A140" s="55"/>
      <c r="B140" s="55"/>
      <c r="C140" s="55"/>
      <c r="D140" s="56"/>
      <c r="E140" s="56"/>
      <c r="F140" s="56"/>
      <c r="G140" s="56"/>
    </row>
    <row r="141" spans="1:35" ht="38.25" customHeight="1" x14ac:dyDescent="0.35">
      <c r="A141" s="18" t="s">
        <v>28</v>
      </c>
      <c r="B141" s="57"/>
      <c r="C141" s="57"/>
      <c r="D141" s="57"/>
      <c r="E141" s="57"/>
      <c r="F141" s="57"/>
      <c r="G141" s="57"/>
    </row>
    <row r="142" spans="1:35" ht="15.5" x14ac:dyDescent="0.35">
      <c r="A142" s="58" t="s">
        <v>37</v>
      </c>
      <c r="B142" s="57"/>
      <c r="C142" s="57"/>
      <c r="D142" s="57"/>
      <c r="E142" s="57"/>
      <c r="F142" s="57"/>
      <c r="G142" s="57"/>
    </row>
    <row r="143" spans="1:35" ht="15.5" x14ac:dyDescent="0.35">
      <c r="A143" s="57" t="s">
        <v>38</v>
      </c>
      <c r="B143" s="57"/>
      <c r="C143" s="57"/>
      <c r="D143" s="57"/>
      <c r="E143" s="57"/>
      <c r="F143" s="57"/>
      <c r="G143" s="57"/>
    </row>
    <row r="144" spans="1:35" s="18" customFormat="1" ht="15.5" x14ac:dyDescent="0.35">
      <c r="A144" s="42" t="s">
        <v>354</v>
      </c>
      <c r="B144" s="57"/>
      <c r="C144" s="57"/>
      <c r="D144" s="57"/>
      <c r="E144" s="57"/>
      <c r="F144" s="57"/>
      <c r="G144" s="57"/>
      <c r="H144" s="59"/>
      <c r="I144" s="59"/>
      <c r="J144" s="8"/>
      <c r="K144" s="8"/>
      <c r="P144" s="8"/>
      <c r="Q144" s="8"/>
      <c r="R144" s="8"/>
      <c r="S144" s="8"/>
      <c r="X144" s="8"/>
      <c r="Y144" s="8"/>
      <c r="Z144" s="8"/>
      <c r="AA144" s="8"/>
      <c r="AF144" s="8"/>
      <c r="AG144" s="8"/>
      <c r="AH144" s="8"/>
      <c r="AI144" s="8"/>
    </row>
    <row r="145" spans="1:35" s="18" customFormat="1" ht="15.5" x14ac:dyDescent="0.35">
      <c r="A145" s="42" t="s">
        <v>355</v>
      </c>
      <c r="B145" s="57"/>
      <c r="C145" s="57"/>
      <c r="D145" s="57"/>
      <c r="E145" s="57"/>
      <c r="F145" s="57"/>
      <c r="G145" s="57"/>
      <c r="H145" s="59"/>
      <c r="I145" s="59"/>
      <c r="J145" s="8"/>
      <c r="K145" s="8"/>
      <c r="P145" s="8"/>
      <c r="Q145" s="8"/>
      <c r="R145" s="8"/>
      <c r="S145" s="8"/>
      <c r="X145" s="8"/>
      <c r="Y145" s="8"/>
      <c r="Z145" s="8"/>
      <c r="AA145" s="8"/>
      <c r="AF145" s="8"/>
      <c r="AG145" s="8"/>
      <c r="AH145" s="8"/>
      <c r="AI145" s="8"/>
    </row>
    <row r="146" spans="1:35" ht="15.5" x14ac:dyDescent="0.35">
      <c r="A146" s="57"/>
      <c r="B146" s="57"/>
      <c r="C146" s="57"/>
      <c r="D146" s="57"/>
      <c r="E146" s="57"/>
      <c r="F146" s="57"/>
      <c r="G146" s="57"/>
    </row>
    <row r="147" spans="1:35" ht="15.5" x14ac:dyDescent="0.35">
      <c r="A147" s="60" t="s">
        <v>14</v>
      </c>
      <c r="B147" s="57"/>
      <c r="C147" s="57"/>
      <c r="D147" s="57"/>
      <c r="E147" s="57"/>
      <c r="F147" s="57"/>
      <c r="G147" s="57"/>
    </row>
    <row r="148" spans="1:35" ht="15.5" x14ac:dyDescent="0.35">
      <c r="A148" s="57" t="s">
        <v>15</v>
      </c>
      <c r="B148" s="57"/>
      <c r="C148" s="57"/>
      <c r="D148" s="57"/>
      <c r="E148" s="57"/>
      <c r="F148" s="57"/>
      <c r="G148" s="57"/>
    </row>
    <row r="149" spans="1:35" ht="15.5" x14ac:dyDescent="0.35">
      <c r="A149" s="57" t="s">
        <v>16</v>
      </c>
      <c r="B149" s="57"/>
      <c r="C149" s="57"/>
      <c r="D149" s="57"/>
      <c r="E149" s="57"/>
      <c r="F149" s="57"/>
      <c r="G149" s="57"/>
    </row>
    <row r="150" spans="1:35" ht="15.5" x14ac:dyDescent="0.35">
      <c r="A150" s="57"/>
      <c r="B150" s="57"/>
      <c r="C150" s="57"/>
      <c r="D150" s="57"/>
      <c r="E150" s="57"/>
      <c r="F150" s="57"/>
      <c r="G150" s="57"/>
    </row>
    <row r="151" spans="1:35" ht="15.5" x14ac:dyDescent="0.35">
      <c r="A151" s="57" t="s">
        <v>356</v>
      </c>
      <c r="B151" s="57"/>
      <c r="C151" s="57"/>
      <c r="D151" s="57"/>
      <c r="E151" s="57"/>
      <c r="F151" s="57"/>
      <c r="G151" s="57"/>
    </row>
  </sheetData>
  <sheetProtection algorithmName="SHA-512" hashValue="ev+gOqM2pqxQsEwZ6vbjL62kOsLKhkJ18vGrXeXXWrFZV4TrIYP3J1POKyvR63rWX18y7p3D628HQeCkTE74Zg==" saltValue="41T8fRdeDQG3Ka5EPi4+Lg==" spinCount="100000" sheet="1" objects="1" scenarios="1" selectLockedCell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930B0-3830-47EE-8F8F-1735D9F87F61}">
  <sheetPr codeName="Sheet5">
    <tabColor theme="9" tint="0.59999389629810485"/>
  </sheetPr>
  <dimension ref="A1:F73"/>
  <sheetViews>
    <sheetView showGridLines="0" zoomScale="85" zoomScaleNormal="85" workbookViewId="0">
      <pane ySplit="4" topLeftCell="A5" activePane="bottomLeft" state="frozen"/>
      <selection activeCell="F36" sqref="F36"/>
      <selection pane="bottomLeft" activeCell="B2" sqref="B2:C2"/>
    </sheetView>
  </sheetViews>
  <sheetFormatPr defaultColWidth="11.54296875" defaultRowHeight="15" customHeight="1" x14ac:dyDescent="0.35"/>
  <cols>
    <col min="1" max="1" width="85.54296875" style="93" customWidth="1"/>
    <col min="2" max="3" width="26.453125" style="8" customWidth="1"/>
    <col min="4" max="4" width="39.453125" style="8" customWidth="1"/>
    <col min="5" max="5" width="23" style="8" customWidth="1"/>
    <col min="6" max="16384" width="11.54296875" style="18"/>
  </cols>
  <sheetData>
    <row r="1" spans="1:6" ht="9" customHeight="1" x14ac:dyDescent="0.35">
      <c r="A1" s="18"/>
      <c r="F1" s="8"/>
    </row>
    <row r="2" spans="1:6" ht="21" customHeight="1" x14ac:dyDescent="0.35">
      <c r="A2" s="14" t="s">
        <v>17</v>
      </c>
      <c r="B2" s="177" t="s">
        <v>18</v>
      </c>
      <c r="C2" s="177"/>
      <c r="F2" s="8"/>
    </row>
    <row r="3" spans="1:6" s="19" customFormat="1" ht="9" customHeight="1" x14ac:dyDescent="0.35">
      <c r="B3" s="20"/>
      <c r="C3" s="20"/>
      <c r="D3" s="20"/>
      <c r="E3" s="20"/>
      <c r="F3" s="20"/>
    </row>
    <row r="4" spans="1:6" s="81" customFormat="1" ht="30" customHeight="1" x14ac:dyDescent="0.35">
      <c r="A4" s="81" t="s">
        <v>357</v>
      </c>
      <c r="B4" s="82"/>
      <c r="C4" s="82"/>
      <c r="D4" s="83"/>
      <c r="E4" s="82"/>
      <c r="F4" s="82"/>
    </row>
    <row r="5" spans="1:6" s="84" customFormat="1" ht="28.4" customHeight="1" x14ac:dyDescent="0.35">
      <c r="A5" s="84" t="str">
        <f>B2</f>
        <v>United Kingdom</v>
      </c>
      <c r="B5" s="85"/>
      <c r="C5" s="85"/>
      <c r="D5" s="85"/>
      <c r="E5" s="85"/>
    </row>
    <row r="6" spans="1:6" ht="15.5" x14ac:dyDescent="0.35">
      <c r="A6" s="136" t="s">
        <v>358</v>
      </c>
      <c r="B6" s="87" t="s">
        <v>45</v>
      </c>
      <c r="E6" s="101"/>
    </row>
    <row r="7" spans="1:6" ht="17.5" x14ac:dyDescent="0.35">
      <c r="A7" s="137" t="s">
        <v>359</v>
      </c>
      <c r="B7" s="120" t="str" cm="1">
        <f t="array" ref="B7">SUBSTITUTE( INDEX(Table17[Total_Display_Suppressed], MATCH(1,(Table17[Question]=$A$4)*(Table17[Q9_AreaOfWork]=$B$2)*(Table17[Q8_TypeDentalcareProvided_Grouped]= "All" )*(Table17[Question_Answers]= Table234375[[#This Row],[6. How many hours do you normally work a week as a dental professional? ]] ),0)),"'", "")</f>
        <v>0.4%</v>
      </c>
      <c r="E7" s="28"/>
    </row>
    <row r="8" spans="1:6" ht="15.5" x14ac:dyDescent="0.35">
      <c r="A8" s="137" t="s">
        <v>360</v>
      </c>
      <c r="B8" s="138" t="str" cm="1">
        <f t="array" ref="B8">SUBSTITUTE( INDEX(Table17[Total_Display_Suppressed], MATCH(1,(Table17[Question]=$A$4)*(Table17[Q9_AreaOfWork]=$B$2)*(Table17[Q8_TypeDentalcareProvided_Grouped]= "All" )*(Table17[Question_Answers]= Table234375[[#This Row],[6. How many hours do you normally work a week as a dental professional? ]] ),0)),"'", "")</f>
        <v>3.8%</v>
      </c>
      <c r="E8" s="30"/>
    </row>
    <row r="9" spans="1:6" ht="15.5" x14ac:dyDescent="0.35">
      <c r="A9" s="137" t="s">
        <v>361</v>
      </c>
      <c r="B9" s="138" t="str" cm="1">
        <f t="array" ref="B9">SUBSTITUTE( INDEX(Table17[Total_Display_Suppressed], MATCH(1,(Table17[Question]=$A$4)*(Table17[Q9_AreaOfWork]=$B$2)*(Table17[Q8_TypeDentalcareProvided_Grouped]= "All" )*(Table17[Question_Answers]= Table234375[[#This Row],[6. How many hours do you normally work a week as a dental professional? ]] ),0)),"'", "")</f>
        <v>10.8%</v>
      </c>
    </row>
    <row r="10" spans="1:6" ht="15.5" x14ac:dyDescent="0.35">
      <c r="A10" s="137" t="s">
        <v>362</v>
      </c>
      <c r="B10" s="138" t="str" cm="1">
        <f t="array" ref="B10">SUBSTITUTE( INDEX(Table17[Total_Display_Suppressed], MATCH(1,(Table17[Question]=$A$4)*(Table17[Q9_AreaOfWork]=$B$2)*(Table17[Q8_TypeDentalcareProvided_Grouped]= "All" )*(Table17[Question_Answers]= Table234375[[#This Row],[6. How many hours do you normally work a week as a dental professional? ]] ),0)),"'", "")</f>
        <v>30.3%</v>
      </c>
    </row>
    <row r="11" spans="1:6" ht="15.5" x14ac:dyDescent="0.35">
      <c r="A11" s="137" t="s">
        <v>363</v>
      </c>
      <c r="B11" s="138" t="str" cm="1">
        <f t="array" ref="B11">SUBSTITUTE( INDEX(Table17[Total_Display_Suppressed], MATCH(1,(Table17[Question]=$A$4)*(Table17[Q9_AreaOfWork]=$B$2)*(Table17[Q8_TypeDentalcareProvided_Grouped]= "All" )*(Table17[Question_Answers]= Table234375[[#This Row],[6. How many hours do you normally work a week as a dental professional? ]] ),0)),"'", "")</f>
        <v>44.7%</v>
      </c>
    </row>
    <row r="12" spans="1:6" ht="15.5" x14ac:dyDescent="0.35">
      <c r="A12" s="137" t="s">
        <v>364</v>
      </c>
      <c r="B12" s="138" t="str" cm="1">
        <f t="array" ref="B12">SUBSTITUTE( INDEX(Table17[Total_Display_Suppressed], MATCH(1,(Table17[Question]=$A$4)*(Table17[Q9_AreaOfWork]=$B$2)*(Table17[Q8_TypeDentalcareProvided_Grouped]= "All" )*(Table17[Question_Answers]= Table234375[[#This Row],[6. How many hours do you normally work a week as a dental professional? ]] ),0)),"'", "")</f>
        <v>6.5%</v>
      </c>
    </row>
    <row r="13" spans="1:6" s="140" customFormat="1" ht="15.5" x14ac:dyDescent="0.35">
      <c r="A13" s="137" t="s">
        <v>365</v>
      </c>
      <c r="B13" s="138" t="str" cm="1">
        <f t="array" ref="B13">SUBSTITUTE( INDEX(Table17[Total_Display_Suppressed], MATCH(1,(Table17[Question]=$A$4)*(Table17[Q9_AreaOfWork]=$B$2)*(Table17[Q8_TypeDentalcareProvided_Grouped]= "All" )*(Table17[Question_Answers]= Table234375[[#This Row],[6. How many hours do you normally work a week as a dental professional? ]] ),0)),"'", "")</f>
        <v>1.1%</v>
      </c>
      <c r="C13" s="139"/>
      <c r="D13" s="139"/>
      <c r="E13" s="139"/>
    </row>
    <row r="14" spans="1:6" ht="15.5" x14ac:dyDescent="0.35">
      <c r="A14" s="137" t="s">
        <v>366</v>
      </c>
      <c r="B14" s="138" t="str" cm="1">
        <f t="array" ref="B14">SUBSTITUTE( INDEX(Table17[Total_Display_Suppressed], MATCH(1,(Table17[Question]=$A$4)*(Table17[Q9_AreaOfWork]=$B$2)*(Table17[Q8_TypeDentalcareProvided_Grouped]= "All" )*(Table17[Question_Answers]= Table234375[[#This Row],[6. How many hours do you normally work a week as a dental professional? ]] ),0)),"'", "")</f>
        <v>0.5%</v>
      </c>
    </row>
    <row r="15" spans="1:6" ht="15.5" x14ac:dyDescent="0.35">
      <c r="A15" s="137" t="s">
        <v>26</v>
      </c>
      <c r="B15" s="138" t="str" cm="1">
        <f t="array" ref="B15">SUBSTITUTE( INDEX(Table17[Total_Display_Suppressed], MATCH(1,(Table17[Question]=$A$4)*(Table17[Q9_AreaOfWork]=$B$2)*(Table17[Q8_TypeDentalcareProvided_Grouped]= "All" )*(Table17[Question_Answers]= Table234375[[#This Row],[6. How many hours do you normally work a week as a dental professional? ]] ),0)),"'", "")</f>
        <v>1.9%</v>
      </c>
    </row>
    <row r="16" spans="1:6" ht="17.5" x14ac:dyDescent="0.35">
      <c r="A16" s="89" t="s">
        <v>27</v>
      </c>
      <c r="B16" s="141" t="str" cm="1">
        <f t="array" ref="B16">SUBSTITUTE( INDEX(Table17[Total_Display_Suppressed], MATCH(1,(Table17[Question]=$A$4)*(Table17[Q9_AreaOfWork]=$B$2)*(Table17[Q8_TypeDentalcareProvided_Grouped]= "All" )*(Table17[Question_Answers]= Table234375[[#This Row],[6. How many hours do you normally work a week as a dental professional? ]] ),0)),"'", "")</f>
        <v>32356</v>
      </c>
    </row>
    <row r="17" spans="1:5" s="36" customFormat="1" ht="36" customHeight="1" x14ac:dyDescent="0.35">
      <c r="A17" s="36" t="s">
        <v>28</v>
      </c>
      <c r="B17" s="17"/>
      <c r="C17" s="92"/>
      <c r="D17" s="92"/>
      <c r="E17" s="92"/>
    </row>
    <row r="18" spans="1:5" ht="15.5" x14ac:dyDescent="0.35">
      <c r="A18" s="94" t="s">
        <v>29</v>
      </c>
      <c r="B18" s="94" t="s">
        <v>30</v>
      </c>
      <c r="C18" s="94" t="s">
        <v>50</v>
      </c>
      <c r="D18" s="94" t="s">
        <v>32</v>
      </c>
      <c r="E18" s="94" t="s">
        <v>33</v>
      </c>
    </row>
    <row r="19" spans="1:5" ht="17.5" x14ac:dyDescent="0.35">
      <c r="A19" s="142" t="s">
        <v>359</v>
      </c>
      <c r="B19" s="95" t="str" cm="1">
        <f t="array" ref="B19">SUBSTITUTE( INDEX(Table17[Clinical_Display_Suppressed], MATCH(1,(Table17[Question]=$A$4)*(Table17[Q9_AreaOfWork]=$B$2)*(Table17[Q8_TypeDentalcareProvided_Grouped]= Table115351[[#Headers],[NHS]] )*(Table17[Question_Answers]=Table115351[[#This Row],[NHS]]),0)),"'", "")</f>
        <v>0.1%</v>
      </c>
      <c r="C19" s="95" t="str" cm="1">
        <f t="array" ref="C19">SUBSTITUTE( INDEX(Table17[Non_Display_Suppressed], MATCH(1,(Table17[Question]=$A$4)*(Table17[Q9_AreaOfWork]=$B$2)*(Table17[Q8_TypeDentalcareProvided_Grouped]= Table115351[[#Headers],[NHS]] )*(Table17[Question_Answers]=Table115351[[#This Row],[NHS]]),0)),"'", "")</f>
        <v>1.8%</v>
      </c>
      <c r="D19" s="95" t="str" cm="1">
        <f t="array" ref="D19">SUBSTITUTE( INDEX(Table17[Mix_Display_Suppressed], MATCH(1,(Table17[Question]=$A$4)*(Table17[Q9_AreaOfWork]=$B$2)*(Table17[Q8_TypeDentalcareProvided_Grouped]= Table115351[[#Headers],[NHS]] )*(Table17[Question_Answers]=Table115351[[#This Row],[NHS]]),0)),"'", "")</f>
        <v>...</v>
      </c>
      <c r="E19" s="95" t="str" cm="1">
        <f t="array" ref="E19">SUBSTITUTE( INDEX(Table17[Other_Display_Suppressed], MATCH(1,(Table17[Question]=$A$4)*(Table17[Q9_AreaOfWork]=$B$2)*(Table17[Q8_TypeDentalcareProvided_Grouped]= Table115351[[#Headers],[NHS]] )*(Table17[Question_Answers]=Table115351[[#This Row],[NHS]]),0)),"'", "")</f>
        <v>...</v>
      </c>
    </row>
    <row r="20" spans="1:5" ht="17.5" x14ac:dyDescent="0.35">
      <c r="A20" s="142" t="s">
        <v>360</v>
      </c>
      <c r="B20" s="95" t="str" cm="1">
        <f t="array" ref="B20">SUBSTITUTE( INDEX(Table17[Clinical_Display_Suppressed], MATCH(1,(Table17[Question]=$A$4)*(Table17[Q9_AreaOfWork]=$B$2)*(Table17[Q8_TypeDentalcareProvided_Grouped]= Table115351[[#Headers],[NHS]] )*(Table17[Question_Answers]=Table115351[[#This Row],[NHS]]),0)),"'", "")</f>
        <v>2.3%</v>
      </c>
      <c r="C20" s="95" t="str" cm="1">
        <f t="array" ref="C20">SUBSTITUTE( INDEX(Table17[Non_Display_Suppressed], MATCH(1,(Table17[Question]=$A$4)*(Table17[Q9_AreaOfWork]=$B$2)*(Table17[Q8_TypeDentalcareProvided_Grouped]= Table115351[[#Headers],[NHS]] )*(Table17[Question_Answers]=Table115351[[#This Row],[NHS]]),0)),"'", "")</f>
        <v>23.4%</v>
      </c>
      <c r="D20" s="95" t="str" cm="1">
        <f t="array" ref="D20">SUBSTITUTE( INDEX(Table17[Mix_Display_Suppressed], MATCH(1,(Table17[Question]=$A$4)*(Table17[Q9_AreaOfWork]=$B$2)*(Table17[Q8_TypeDentalcareProvided_Grouped]= Table115351[[#Headers],[NHS]] )*(Table17[Question_Answers]=Table115351[[#This Row],[NHS]]),0)),"'", "")</f>
        <v>4.7%</v>
      </c>
      <c r="E20" s="95" t="str" cm="1">
        <f t="array" ref="E20">SUBSTITUTE( INDEX(Table17[Other_Display_Suppressed], MATCH(1,(Table17[Question]=$A$4)*(Table17[Q9_AreaOfWork]=$B$2)*(Table17[Q8_TypeDentalcareProvided_Grouped]= Table115351[[#Headers],[NHS]] )*(Table17[Question_Answers]=Table115351[[#This Row],[NHS]]),0)),"'", "")</f>
        <v>...</v>
      </c>
    </row>
    <row r="21" spans="1:5" ht="17.5" x14ac:dyDescent="0.35">
      <c r="A21" s="142" t="s">
        <v>361</v>
      </c>
      <c r="B21" s="95" t="str" cm="1">
        <f t="array" ref="B21">SUBSTITUTE( INDEX(Table17[Clinical_Display_Suppressed], MATCH(1,(Table17[Question]=$A$4)*(Table17[Q9_AreaOfWork]=$B$2)*(Table17[Q8_TypeDentalcareProvided_Grouped]= Table115351[[#Headers],[NHS]] )*(Table17[Question_Answers]=Table115351[[#This Row],[NHS]]),0)),"'", "")</f>
        <v>8.5%</v>
      </c>
      <c r="C21" s="95" t="str" cm="1">
        <f t="array" ref="C21">SUBSTITUTE( INDEX(Table17[Non_Display_Suppressed], MATCH(1,(Table17[Question]=$A$4)*(Table17[Q9_AreaOfWork]=$B$2)*(Table17[Q8_TypeDentalcareProvided_Grouped]= Table115351[[#Headers],[NHS]] )*(Table17[Question_Answers]=Table115351[[#This Row],[NHS]]),0)),"'", "")</f>
        <v>12.1%</v>
      </c>
      <c r="D21" s="95" t="str" cm="1">
        <f t="array" ref="D21">SUBSTITUTE( INDEX(Table17[Mix_Display_Suppressed], MATCH(1,(Table17[Question]=$A$4)*(Table17[Q9_AreaOfWork]=$B$2)*(Table17[Q8_TypeDentalcareProvided_Grouped]= Table115351[[#Headers],[NHS]] )*(Table17[Question_Answers]=Table115351[[#This Row],[NHS]]),0)),"'", "")</f>
        <v>12.5%</v>
      </c>
      <c r="E21" s="95" t="str" cm="1">
        <f t="array" ref="E21">SUBSTITUTE( INDEX(Table17[Other_Display_Suppressed], MATCH(1,(Table17[Question]=$A$4)*(Table17[Q9_AreaOfWork]=$B$2)*(Table17[Q8_TypeDentalcareProvided_Grouped]= Table115351[[#Headers],[NHS]] )*(Table17[Question_Answers]=Table115351[[#This Row],[NHS]]),0)),"'", "")</f>
        <v>13.3%</v>
      </c>
    </row>
    <row r="22" spans="1:5" ht="17.5" x14ac:dyDescent="0.35">
      <c r="A22" s="142" t="s">
        <v>362</v>
      </c>
      <c r="B22" s="95" t="str" cm="1">
        <f t="array" ref="B22">SUBSTITUTE( INDEX(Table17[Clinical_Display_Suppressed], MATCH(1,(Table17[Question]=$A$4)*(Table17[Q9_AreaOfWork]=$B$2)*(Table17[Q8_TypeDentalcareProvided_Grouped]= Table115351[[#Headers],[NHS]] )*(Table17[Question_Answers]=Table115351[[#This Row],[NHS]]),0)),"'", "")</f>
        <v>27.5%</v>
      </c>
      <c r="C22" s="95" t="str" cm="1">
        <f t="array" ref="C22">SUBSTITUTE( INDEX(Table17[Non_Display_Suppressed], MATCH(1,(Table17[Question]=$A$4)*(Table17[Q9_AreaOfWork]=$B$2)*(Table17[Q8_TypeDentalcareProvided_Grouped]= Table115351[[#Headers],[NHS]] )*(Table17[Question_Answers]=Table115351[[#This Row],[NHS]]),0)),"'", "")</f>
        <v>16.6%</v>
      </c>
      <c r="D22" s="95" t="str" cm="1">
        <f t="array" ref="D22">SUBSTITUTE( INDEX(Table17[Mix_Display_Suppressed], MATCH(1,(Table17[Question]=$A$4)*(Table17[Q9_AreaOfWork]=$B$2)*(Table17[Q8_TypeDentalcareProvided_Grouped]= Table115351[[#Headers],[NHS]] )*(Table17[Question_Answers]=Table115351[[#This Row],[NHS]]),0)),"'", "")</f>
        <v>28.8%</v>
      </c>
      <c r="E22" s="95" t="str" cm="1">
        <f t="array" ref="E22">SUBSTITUTE( INDEX(Table17[Other_Display_Suppressed], MATCH(1,(Table17[Question]=$A$4)*(Table17[Q9_AreaOfWork]=$B$2)*(Table17[Q8_TypeDentalcareProvided_Grouped]= Table115351[[#Headers],[NHS]] )*(Table17[Question_Answers]=Table115351[[#This Row],[NHS]]),0)),"'", "")</f>
        <v>26.5%</v>
      </c>
    </row>
    <row r="23" spans="1:5" ht="17.5" x14ac:dyDescent="0.35">
      <c r="A23" s="142" t="s">
        <v>363</v>
      </c>
      <c r="B23" s="95" t="str" cm="1">
        <f t="array" ref="B23">SUBSTITUTE( INDEX(Table17[Clinical_Display_Suppressed], MATCH(1,(Table17[Question]=$A$4)*(Table17[Q9_AreaOfWork]=$B$2)*(Table17[Q8_TypeDentalcareProvided_Grouped]= Table115351[[#Headers],[NHS]] )*(Table17[Question_Answers]=Table115351[[#This Row],[NHS]]),0)),"'", "")</f>
        <v>52.2%</v>
      </c>
      <c r="C23" s="95" t="str" cm="1">
        <f t="array" ref="C23">SUBSTITUTE( INDEX(Table17[Non_Display_Suppressed], MATCH(1,(Table17[Question]=$A$4)*(Table17[Q9_AreaOfWork]=$B$2)*(Table17[Q8_TypeDentalcareProvided_Grouped]= Table115351[[#Headers],[NHS]] )*(Table17[Question_Answers]=Table115351[[#This Row],[NHS]]),0)),"'", "")</f>
        <v>32.2%</v>
      </c>
      <c r="D23" s="95" t="str" cm="1">
        <f t="array" ref="D23">SUBSTITUTE( INDEX(Table17[Mix_Display_Suppressed], MATCH(1,(Table17[Question]=$A$4)*(Table17[Q9_AreaOfWork]=$B$2)*(Table17[Q8_TypeDentalcareProvided_Grouped]= Table115351[[#Headers],[NHS]] )*(Table17[Question_Answers]=Table115351[[#This Row],[NHS]]),0)),"'", "")</f>
        <v>39.5%</v>
      </c>
      <c r="E23" s="95" t="str" cm="1">
        <f t="array" ref="E23">SUBSTITUTE( INDEX(Table17[Other_Display_Suppressed], MATCH(1,(Table17[Question]=$A$4)*(Table17[Q9_AreaOfWork]=$B$2)*(Table17[Q8_TypeDentalcareProvided_Grouped]= Table115351[[#Headers],[NHS]] )*(Table17[Question_Answers]=Table115351[[#This Row],[NHS]]),0)),"'", "")</f>
        <v>16.3%</v>
      </c>
    </row>
    <row r="24" spans="1:5" ht="17.5" x14ac:dyDescent="0.35">
      <c r="A24" s="142" t="s">
        <v>364</v>
      </c>
      <c r="B24" s="95" t="str" cm="1">
        <f t="array" ref="B24">SUBSTITUTE( INDEX(Table17[Clinical_Display_Suppressed], MATCH(1,(Table17[Question]=$A$4)*(Table17[Q9_AreaOfWork]=$B$2)*(Table17[Q8_TypeDentalcareProvided_Grouped]= Table115351[[#Headers],[NHS]] )*(Table17[Question_Answers]=Table115351[[#This Row],[NHS]]),0)),"'", "")</f>
        <v>7.4%</v>
      </c>
      <c r="C24" s="95" t="str" cm="1">
        <f t="array" ref="C24">SUBSTITUTE( INDEX(Table17[Non_Display_Suppressed], MATCH(1,(Table17[Question]=$A$4)*(Table17[Q9_AreaOfWork]=$B$2)*(Table17[Q8_TypeDentalcareProvided_Grouped]= Table115351[[#Headers],[NHS]] )*(Table17[Question_Answers]=Table115351[[#This Row],[NHS]]),0)),"'", "")</f>
        <v>8.3%</v>
      </c>
      <c r="D24" s="95" t="str" cm="1">
        <f t="array" ref="D24">SUBSTITUTE( INDEX(Table17[Mix_Display_Suppressed], MATCH(1,(Table17[Question]=$A$4)*(Table17[Q9_AreaOfWork]=$B$2)*(Table17[Q8_TypeDentalcareProvided_Grouped]= Table115351[[#Headers],[NHS]] )*(Table17[Question_Answers]=Table115351[[#This Row],[NHS]]),0)),"'", "")</f>
        <v>9.6%</v>
      </c>
      <c r="E24" s="95" t="str" cm="1">
        <f t="array" ref="E24">SUBSTITUTE( INDEX(Table17[Other_Display_Suppressed], MATCH(1,(Table17[Question]=$A$4)*(Table17[Q9_AreaOfWork]=$B$2)*(Table17[Q8_TypeDentalcareProvided_Grouped]= Table115351[[#Headers],[NHS]] )*(Table17[Question_Answers]=Table115351[[#This Row],[NHS]]),0)),"'", "")</f>
        <v>...</v>
      </c>
    </row>
    <row r="25" spans="1:5" ht="17.5" x14ac:dyDescent="0.35">
      <c r="A25" s="142" t="s">
        <v>365</v>
      </c>
      <c r="B25" s="95" t="str" cm="1">
        <f t="array" ref="B25">SUBSTITUTE( INDEX(Table17[Clinical_Display_Suppressed], MATCH(1,(Table17[Question]=$A$4)*(Table17[Q9_AreaOfWork]=$B$2)*(Table17[Q8_TypeDentalcareProvided_Grouped]= Table115351[[#Headers],[NHS]] )*(Table17[Question_Answers]=Table115351[[#This Row],[NHS]]),0)),"'", "")</f>
        <v>1.1%</v>
      </c>
      <c r="C25" s="95" t="str" cm="1">
        <f t="array" ref="C25">SUBSTITUTE( INDEX(Table17[Non_Display_Suppressed], MATCH(1,(Table17[Question]=$A$4)*(Table17[Q9_AreaOfWork]=$B$2)*(Table17[Q8_TypeDentalcareProvided_Grouped]= Table115351[[#Headers],[NHS]] )*(Table17[Question_Answers]=Table115351[[#This Row],[NHS]]),0)),"'", "")</f>
        <v>3%</v>
      </c>
      <c r="D25" s="95" t="str" cm="1">
        <f t="array" ref="D25">SUBSTITUTE( INDEX(Table17[Mix_Display_Suppressed], MATCH(1,(Table17[Question]=$A$4)*(Table17[Q9_AreaOfWork]=$B$2)*(Table17[Q8_TypeDentalcareProvided_Grouped]= Table115351[[#Headers],[NHS]] )*(Table17[Question_Answers]=Table115351[[#This Row],[NHS]]),0)),"'", "")</f>
        <v>2.2%</v>
      </c>
      <c r="E25" s="95" t="str" cm="1">
        <f t="array" ref="E25">SUBSTITUTE( INDEX(Table17[Other_Display_Suppressed], MATCH(1,(Table17[Question]=$A$4)*(Table17[Q9_AreaOfWork]=$B$2)*(Table17[Q8_TypeDentalcareProvided_Grouped]= Table115351[[#Headers],[NHS]] )*(Table17[Question_Answers]=Table115351[[#This Row],[NHS]]),0)),"'", "")</f>
        <v/>
      </c>
    </row>
    <row r="26" spans="1:5" ht="17.5" x14ac:dyDescent="0.35">
      <c r="A26" s="142" t="s">
        <v>366</v>
      </c>
      <c r="B26" s="95" t="str" cm="1">
        <f t="array" ref="B26">SUBSTITUTE( INDEX(Table17[Clinical_Display_Suppressed], MATCH(1,(Table17[Question]=$A$4)*(Table17[Q9_AreaOfWork]=$B$2)*(Table17[Q8_TypeDentalcareProvided_Grouped]= Table115351[[#Headers],[NHS]] )*(Table17[Question_Answers]=Table115351[[#This Row],[NHS]]),0)),"'", "")</f>
        <v>0.4%</v>
      </c>
      <c r="C26" s="95" t="str" cm="1">
        <f t="array" ref="C26">SUBSTITUTE( INDEX(Table17[Non_Display_Suppressed], MATCH(1,(Table17[Question]=$A$4)*(Table17[Q9_AreaOfWork]=$B$2)*(Table17[Q8_TypeDentalcareProvided_Grouped]= Table115351[[#Headers],[NHS]] )*(Table17[Question_Answers]=Table115351[[#This Row],[NHS]]),0)),"'", "")</f>
        <v>...</v>
      </c>
      <c r="D26" s="95" t="str" cm="1">
        <f t="array" ref="D26">SUBSTITUTE( INDEX(Table17[Mix_Display_Suppressed], MATCH(1,(Table17[Question]=$A$4)*(Table17[Q9_AreaOfWork]=$B$2)*(Table17[Q8_TypeDentalcareProvided_Grouped]= Table115351[[#Headers],[NHS]] )*(Table17[Question_Answers]=Table115351[[#This Row],[NHS]]),0)),"'", "")</f>
        <v>...</v>
      </c>
      <c r="E26" s="95" t="str" cm="1">
        <f t="array" ref="E26">SUBSTITUTE( INDEX(Table17[Other_Display_Suppressed], MATCH(1,(Table17[Question]=$A$4)*(Table17[Q9_AreaOfWork]=$B$2)*(Table17[Q8_TypeDentalcareProvided_Grouped]= Table115351[[#Headers],[NHS]] )*(Table17[Question_Answers]=Table115351[[#This Row],[NHS]]),0)),"'", "")</f>
        <v/>
      </c>
    </row>
    <row r="27" spans="1:5" ht="17.5" x14ac:dyDescent="0.35">
      <c r="A27" s="142" t="s">
        <v>26</v>
      </c>
      <c r="B27" s="95" t="str" cm="1">
        <f t="array" ref="B27">SUBSTITUTE( INDEX(Table17[Clinical_Display_Suppressed], MATCH(1,(Table17[Question]=$A$4)*(Table17[Q9_AreaOfWork]=$B$2)*(Table17[Q8_TypeDentalcareProvided_Grouped]= Table115351[[#Headers],[NHS]] )*(Table17[Question_Answers]=Table115351[[#This Row],[NHS]]),0)),"'", "")</f>
        <v>0.7%</v>
      </c>
      <c r="C27" s="95" t="str" cm="1">
        <f t="array" ref="C27">SUBSTITUTE( INDEX(Table17[Non_Display_Suppressed], MATCH(1,(Table17[Question]=$A$4)*(Table17[Q9_AreaOfWork]=$B$2)*(Table17[Q8_TypeDentalcareProvided_Grouped]= Table115351[[#Headers],[NHS]] )*(Table17[Question_Answers]=Table115351[[#This Row],[NHS]]),0)),"'", "")</f>
        <v>...</v>
      </c>
      <c r="D27" s="95" t="str" cm="1">
        <f t="array" ref="D27">SUBSTITUTE( INDEX(Table17[Mix_Display_Suppressed], MATCH(1,(Table17[Question]=$A$4)*(Table17[Q9_AreaOfWork]=$B$2)*(Table17[Q8_TypeDentalcareProvided_Grouped]= Table115351[[#Headers],[NHS]] )*(Table17[Question_Answers]=Table115351[[#This Row],[NHS]]),0)),"'", "")</f>
        <v>1.3%</v>
      </c>
      <c r="E27" s="95" t="str" cm="1">
        <f t="array" ref="E27">SUBSTITUTE( INDEX(Table17[Other_Display_Suppressed], MATCH(1,(Table17[Question]=$A$4)*(Table17[Q9_AreaOfWork]=$B$2)*(Table17[Q8_TypeDentalcareProvided_Grouped]= Table115351[[#Headers],[NHS]] )*(Table17[Question_Answers]=Table115351[[#This Row],[NHS]]),0)),"'", "")</f>
        <v>34.7%</v>
      </c>
    </row>
    <row r="28" spans="1:5" ht="17.5" x14ac:dyDescent="0.35">
      <c r="A28" s="89" t="s">
        <v>27</v>
      </c>
      <c r="B28" s="131" t="str" cm="1">
        <f t="array" ref="B28">SUBSTITUTE( INDEX(Table17[Clinical_Display_Suppressed], MATCH(1,(Table17[Question]=$A$4)*(Table17[Q9_AreaOfWork]=$B$2)*(Table17[Q8_TypeDentalcareProvided_Grouped]= Table115351[[#Headers],[NHS]] )*(Table17[Question_Answers]=Table115351[[#This Row],[NHS]]),0)),"'", "")</f>
        <v>11652</v>
      </c>
      <c r="C28" s="143" t="str" cm="1">
        <f t="array" ref="C28">SUBSTITUTE( INDEX(Table17[Non_Display_Suppressed], MATCH(1,(Table17[Question]=$A$4)*(Table17[Q9_AreaOfWork]=$B$2)*(Table17[Q8_TypeDentalcareProvided_Grouped]= Table115351[[#Headers],[NHS]] )*(Table17[Question_Answers]=Table115351[[#This Row],[NHS]]),0)),"'", "")</f>
        <v>338</v>
      </c>
      <c r="D28" s="143" t="str" cm="1">
        <f t="array" ref="D28">SUBSTITUTE( INDEX(Table17[Mix_Display_Suppressed], MATCH(1,(Table17[Question]=$A$4)*(Table17[Q9_AreaOfWork]=$B$2)*(Table17[Q8_TypeDentalcareProvided_Grouped]= Table115351[[#Headers],[NHS]] )*(Table17[Question_Answers]=Table115351[[#This Row],[NHS]]),0)),"'", "")</f>
        <v>1081</v>
      </c>
      <c r="E28" s="143" t="str" cm="1">
        <f t="array" ref="E28">SUBSTITUTE( INDEX(Table17[Other_Display_Suppressed], MATCH(1,(Table17[Question]=$A$4)*(Table17[Q9_AreaOfWork]=$B$2)*(Table17[Q8_TypeDentalcareProvided_Grouped]= Table115351[[#Headers],[NHS]] )*(Table17[Question_Answers]=Table115351[[#This Row],[NHS]]),0)),"'", "")</f>
        <v>98</v>
      </c>
    </row>
    <row r="29" spans="1:5" s="36" customFormat="1" ht="36" customHeight="1" x14ac:dyDescent="0.35">
      <c r="A29" s="36" t="s">
        <v>28</v>
      </c>
      <c r="B29" s="17"/>
      <c r="C29" s="17"/>
      <c r="D29" s="17"/>
      <c r="E29" s="17"/>
    </row>
    <row r="30" spans="1:5" s="13" customFormat="1" ht="15.5" x14ac:dyDescent="0.35">
      <c r="A30" s="98" t="s">
        <v>34</v>
      </c>
      <c r="B30" s="97" t="s">
        <v>30</v>
      </c>
      <c r="C30" s="97" t="s">
        <v>50</v>
      </c>
      <c r="D30" s="97" t="s">
        <v>32</v>
      </c>
      <c r="E30" s="97" t="s">
        <v>33</v>
      </c>
    </row>
    <row r="31" spans="1:5" ht="17.5" x14ac:dyDescent="0.35">
      <c r="A31" s="142" t="s">
        <v>359</v>
      </c>
      <c r="B31" s="144" t="str" cm="1">
        <f t="array" ref="B31">SUBSTITUTE( INDEX(Table17[Clinical_Display_Suppressed], MATCH(1,(Table17[Question]=$A$4)*(Table17[Q9_AreaOfWork]=$B$2)*(Table17[Q8_TypeDentalcareProvided_Grouped]= Table116352[[#Headers],[Private]] )*(Table17[Question_Answers]=Table116352[[#This Row],[Private]]),0)),"'", "")</f>
        <v>0.1%</v>
      </c>
      <c r="C31" s="144" t="str" cm="1">
        <f t="array" ref="C31">SUBSTITUTE( INDEX(Table17[Non_Display_Suppressed], MATCH(1,(Table17[Question]=$A$4)*(Table17[Q9_AreaOfWork]=$B$2)*(Table17[Q8_TypeDentalcareProvided_Grouped]= Table116352[[#Headers],[Private]] )*(Table17[Question_Answers]=Table116352[[#This Row],[Private]]),0)),"'", "")</f>
        <v>4.2%</v>
      </c>
      <c r="D31" s="144" t="str" cm="1">
        <f t="array" ref="D31">SUBSTITUTE( INDEX(Table17[Mix_Display_Suppressed], MATCH(1,(Table17[Question]=$A$4)*(Table17[Q9_AreaOfWork]=$B$2)*(Table17[Q8_TypeDentalcareProvided_Grouped]= Table116352[[#Headers],[Private]] )*(Table17[Question_Answers]=Table116352[[#This Row],[Private]]),0)),"'", "")</f>
        <v>...</v>
      </c>
      <c r="E31" s="144" t="str" cm="1">
        <f t="array" ref="E31">SUBSTITUTE( INDEX(Table17[Other_Display_Suppressed], MATCH(1,(Table17[Question]=$A$4)*(Table17[Q9_AreaOfWork]=$B$2)*(Table17[Q8_TypeDentalcareProvided_Grouped]= Table116352[[#Headers],[Private]] )*(Table17[Question_Answers]=Table116352[[#This Row],[Private]]),0)),"'", "")</f>
        <v>8.1%</v>
      </c>
    </row>
    <row r="32" spans="1:5" ht="17.5" x14ac:dyDescent="0.35">
      <c r="A32" s="142" t="s">
        <v>360</v>
      </c>
      <c r="B32" s="144" t="str" cm="1">
        <f t="array" ref="B32">SUBSTITUTE( INDEX(Table17[Clinical_Display_Suppressed], MATCH(1,(Table17[Question]=$A$4)*(Table17[Q9_AreaOfWork]=$B$2)*(Table17[Q8_TypeDentalcareProvided_Grouped]= Table116352[[#Headers],[Private]] )*(Table17[Question_Answers]=Table116352[[#This Row],[Private]]),0)),"'", "")</f>
        <v>3.4%</v>
      </c>
      <c r="C32" s="144" t="str" cm="1">
        <f t="array" ref="C32">SUBSTITUTE( INDEX(Table17[Non_Display_Suppressed], MATCH(1,(Table17[Question]=$A$4)*(Table17[Q9_AreaOfWork]=$B$2)*(Table17[Q8_TypeDentalcareProvided_Grouped]= Table116352[[#Headers],[Private]] )*(Table17[Question_Answers]=Table116352[[#This Row],[Private]]),0)),"'", "")</f>
        <v>47.1%</v>
      </c>
      <c r="D32" s="144" t="str" cm="1">
        <f t="array" ref="D32">SUBSTITUTE( INDEX(Table17[Mix_Display_Suppressed], MATCH(1,(Table17[Question]=$A$4)*(Table17[Q9_AreaOfWork]=$B$2)*(Table17[Q8_TypeDentalcareProvided_Grouped]= Table116352[[#Headers],[Private]] )*(Table17[Question_Answers]=Table116352[[#This Row],[Private]]),0)),"'", "")</f>
        <v>9.1%</v>
      </c>
      <c r="E32" s="144" t="str" cm="1">
        <f t="array" ref="E32">SUBSTITUTE( INDEX(Table17[Other_Display_Suppressed], MATCH(1,(Table17[Question]=$A$4)*(Table17[Q9_AreaOfWork]=$B$2)*(Table17[Q8_TypeDentalcareProvided_Grouped]= Table116352[[#Headers],[Private]] )*(Table17[Question_Answers]=Table116352[[#This Row],[Private]]),0)),"'", "")</f>
        <v>8.1%</v>
      </c>
    </row>
    <row r="33" spans="1:5" ht="17.5" x14ac:dyDescent="0.35">
      <c r="A33" s="142" t="s">
        <v>361</v>
      </c>
      <c r="B33" s="144" t="str" cm="1">
        <f t="array" ref="B33">SUBSTITUTE( INDEX(Table17[Clinical_Display_Suppressed], MATCH(1,(Table17[Question]=$A$4)*(Table17[Q9_AreaOfWork]=$B$2)*(Table17[Q8_TypeDentalcareProvided_Grouped]= Table116352[[#Headers],[Private]] )*(Table17[Question_Answers]=Table116352[[#This Row],[Private]]),0)),"'", "")</f>
        <v>12.7%</v>
      </c>
      <c r="C33" s="144" t="str" cm="1">
        <f t="array" ref="C33">SUBSTITUTE( INDEX(Table17[Non_Display_Suppressed], MATCH(1,(Table17[Question]=$A$4)*(Table17[Q9_AreaOfWork]=$B$2)*(Table17[Q8_TypeDentalcareProvided_Grouped]= Table116352[[#Headers],[Private]] )*(Table17[Question_Answers]=Table116352[[#This Row],[Private]]),0)),"'", "")</f>
        <v>16.9%</v>
      </c>
      <c r="D33" s="144" t="str" cm="1">
        <f t="array" ref="D33">SUBSTITUTE( INDEX(Table17[Mix_Display_Suppressed], MATCH(1,(Table17[Question]=$A$4)*(Table17[Q9_AreaOfWork]=$B$2)*(Table17[Q8_TypeDentalcareProvided_Grouped]= Table116352[[#Headers],[Private]] )*(Table17[Question_Answers]=Table116352[[#This Row],[Private]]),0)),"'", "")</f>
        <v>24.1%</v>
      </c>
      <c r="E33" s="144" t="str" cm="1">
        <f t="array" ref="E33">SUBSTITUTE( INDEX(Table17[Other_Display_Suppressed], MATCH(1,(Table17[Question]=$A$4)*(Table17[Q9_AreaOfWork]=$B$2)*(Table17[Q8_TypeDentalcareProvided_Grouped]= Table116352[[#Headers],[Private]] )*(Table17[Question_Answers]=Table116352[[#This Row],[Private]]),0)),"'", "")</f>
        <v>16.2%</v>
      </c>
    </row>
    <row r="34" spans="1:5" ht="17.5" x14ac:dyDescent="0.35">
      <c r="A34" s="142" t="s">
        <v>362</v>
      </c>
      <c r="B34" s="144" t="str" cm="1">
        <f t="array" ref="B34">SUBSTITUTE( INDEX(Table17[Clinical_Display_Suppressed], MATCH(1,(Table17[Question]=$A$4)*(Table17[Q9_AreaOfWork]=$B$2)*(Table17[Q8_TypeDentalcareProvided_Grouped]= Table116352[[#Headers],[Private]] )*(Table17[Question_Answers]=Table116352[[#This Row],[Private]]),0)),"'", "")</f>
        <v>35.5%</v>
      </c>
      <c r="C34" s="144" t="str" cm="1">
        <f t="array" ref="C34">SUBSTITUTE( INDEX(Table17[Non_Display_Suppressed], MATCH(1,(Table17[Question]=$A$4)*(Table17[Q9_AreaOfWork]=$B$2)*(Table17[Q8_TypeDentalcareProvided_Grouped]= Table116352[[#Headers],[Private]] )*(Table17[Question_Answers]=Table116352[[#This Row],[Private]]),0)),"'", "")</f>
        <v>10.7%</v>
      </c>
      <c r="D34" s="144" t="str" cm="1">
        <f t="array" ref="D34">SUBSTITUTE( INDEX(Table17[Mix_Display_Suppressed], MATCH(1,(Table17[Question]=$A$4)*(Table17[Q9_AreaOfWork]=$B$2)*(Table17[Q8_TypeDentalcareProvided_Grouped]= Table116352[[#Headers],[Private]] )*(Table17[Question_Answers]=Table116352[[#This Row],[Private]]),0)),"'", "")</f>
        <v>34.4%</v>
      </c>
      <c r="E34" s="144" t="str" cm="1">
        <f t="array" ref="E34">SUBSTITUTE( INDEX(Table17[Other_Display_Suppressed], MATCH(1,(Table17[Question]=$A$4)*(Table17[Q9_AreaOfWork]=$B$2)*(Table17[Q8_TypeDentalcareProvided_Grouped]= Table116352[[#Headers],[Private]] )*(Table17[Question_Answers]=Table116352[[#This Row],[Private]]),0)),"'", "")</f>
        <v>9.5%</v>
      </c>
    </row>
    <row r="35" spans="1:5" ht="17.5" x14ac:dyDescent="0.35">
      <c r="A35" s="142" t="s">
        <v>363</v>
      </c>
      <c r="B35" s="144" t="str" cm="1">
        <f t="array" ref="B35">SUBSTITUTE( INDEX(Table17[Clinical_Display_Suppressed], MATCH(1,(Table17[Question]=$A$4)*(Table17[Q9_AreaOfWork]=$B$2)*(Table17[Q8_TypeDentalcareProvided_Grouped]= Table116352[[#Headers],[Private]] )*(Table17[Question_Answers]=Table116352[[#This Row],[Private]]),0)),"'", "")</f>
        <v>40.8%</v>
      </c>
      <c r="C35" s="144" t="str" cm="1">
        <f t="array" ref="C35">SUBSTITUTE( INDEX(Table17[Non_Display_Suppressed], MATCH(1,(Table17[Question]=$A$4)*(Table17[Q9_AreaOfWork]=$B$2)*(Table17[Q8_TypeDentalcareProvided_Grouped]= Table116352[[#Headers],[Private]] )*(Table17[Question_Answers]=Table116352[[#This Row],[Private]]),0)),"'", "")</f>
        <v>13%</v>
      </c>
      <c r="D35" s="144" t="str" cm="1">
        <f t="array" ref="D35">SUBSTITUTE( INDEX(Table17[Mix_Display_Suppressed], MATCH(1,(Table17[Question]=$A$4)*(Table17[Q9_AreaOfWork]=$B$2)*(Table17[Q8_TypeDentalcareProvided_Grouped]= Table116352[[#Headers],[Private]] )*(Table17[Question_Answers]=Table116352[[#This Row],[Private]]),0)),"'", "")</f>
        <v>24.1%</v>
      </c>
      <c r="E35" s="144" t="str" cm="1">
        <f t="array" ref="E35">SUBSTITUTE( INDEX(Table17[Other_Display_Suppressed], MATCH(1,(Table17[Question]=$A$4)*(Table17[Q9_AreaOfWork]=$B$2)*(Table17[Q8_TypeDentalcareProvided_Grouped]= Table116352[[#Headers],[Private]] )*(Table17[Question_Answers]=Table116352[[#This Row],[Private]]),0)),"'", "")</f>
        <v>10.8%</v>
      </c>
    </row>
    <row r="36" spans="1:5" ht="17.5" x14ac:dyDescent="0.35">
      <c r="A36" s="142" t="s">
        <v>364</v>
      </c>
      <c r="B36" s="144" t="str" cm="1">
        <f t="array" ref="B36">SUBSTITUTE( INDEX(Table17[Clinical_Display_Suppressed], MATCH(1,(Table17[Question]=$A$4)*(Table17[Q9_AreaOfWork]=$B$2)*(Table17[Q8_TypeDentalcareProvided_Grouped]= Table116352[[#Headers],[Private]] )*(Table17[Question_Answers]=Table116352[[#This Row],[Private]]),0)),"'", "")</f>
        <v>5.3%</v>
      </c>
      <c r="C36" s="144" t="str" cm="1">
        <f t="array" ref="C36">SUBSTITUTE( INDEX(Table17[Non_Display_Suppressed], MATCH(1,(Table17[Question]=$A$4)*(Table17[Q9_AreaOfWork]=$B$2)*(Table17[Q8_TypeDentalcareProvided_Grouped]= Table116352[[#Headers],[Private]] )*(Table17[Question_Answers]=Table116352[[#This Row],[Private]]),0)),"'", "")</f>
        <v>3.4%</v>
      </c>
      <c r="D36" s="144" t="str" cm="1">
        <f t="array" ref="D36">SUBSTITUTE( INDEX(Table17[Mix_Display_Suppressed], MATCH(1,(Table17[Question]=$A$4)*(Table17[Q9_AreaOfWork]=$B$2)*(Table17[Q8_TypeDentalcareProvided_Grouped]= Table116352[[#Headers],[Private]] )*(Table17[Question_Answers]=Table116352[[#This Row],[Private]]),0)),"'", "")</f>
        <v>4.6%</v>
      </c>
      <c r="E36" s="144" t="str" cm="1">
        <f t="array" ref="E36">SUBSTITUTE( INDEX(Table17[Other_Display_Suppressed], MATCH(1,(Table17[Question]=$A$4)*(Table17[Q9_AreaOfWork]=$B$2)*(Table17[Q8_TypeDentalcareProvided_Grouped]= Table116352[[#Headers],[Private]] )*(Table17[Question_Answers]=Table116352[[#This Row],[Private]]),0)),"'", "")</f>
        <v/>
      </c>
    </row>
    <row r="37" spans="1:5" ht="17.5" x14ac:dyDescent="0.35">
      <c r="A37" s="142" t="s">
        <v>365</v>
      </c>
      <c r="B37" s="144" t="str" cm="1">
        <f t="array" ref="B37">SUBSTITUTE( INDEX(Table17[Clinical_Display_Suppressed], MATCH(1,(Table17[Question]=$A$4)*(Table17[Q9_AreaOfWork]=$B$2)*(Table17[Q8_TypeDentalcareProvided_Grouped]= Table116352[[#Headers],[Private]] )*(Table17[Question_Answers]=Table116352[[#This Row],[Private]]),0)),"'", "")</f>
        <v>1%</v>
      </c>
      <c r="C37" s="144" t="str" cm="1">
        <f t="array" ref="C37">SUBSTITUTE( INDEX(Table17[Non_Display_Suppressed], MATCH(1,(Table17[Question]=$A$4)*(Table17[Q9_AreaOfWork]=$B$2)*(Table17[Q8_TypeDentalcareProvided_Grouped]= Table116352[[#Headers],[Private]] )*(Table17[Question_Answers]=Table116352[[#This Row],[Private]]),0)),"'", "")</f>
        <v>...</v>
      </c>
      <c r="D37" s="144" t="str" cm="1">
        <f t="array" ref="D37">SUBSTITUTE( INDEX(Table17[Mix_Display_Suppressed], MATCH(1,(Table17[Question]=$A$4)*(Table17[Q9_AreaOfWork]=$B$2)*(Table17[Q8_TypeDentalcareProvided_Grouped]= Table116352[[#Headers],[Private]] )*(Table17[Question_Answers]=Table116352[[#This Row],[Private]]),0)),"'", "")</f>
        <v>1.8%</v>
      </c>
      <c r="E37" s="144" t="str" cm="1">
        <f t="array" ref="E37">SUBSTITUTE( INDEX(Table17[Other_Display_Suppressed], MATCH(1,(Table17[Question]=$A$4)*(Table17[Q9_AreaOfWork]=$B$2)*(Table17[Q8_TypeDentalcareProvided_Grouped]= Table116352[[#Headers],[Private]] )*(Table17[Question_Answers]=Table116352[[#This Row],[Private]]),0)),"'", "")</f>
        <v>...</v>
      </c>
    </row>
    <row r="38" spans="1:5" ht="17.5" x14ac:dyDescent="0.35">
      <c r="A38" s="142" t="s">
        <v>366</v>
      </c>
      <c r="B38" s="144" t="str" cm="1">
        <f t="array" ref="B38">SUBSTITUTE( INDEX(Table17[Clinical_Display_Suppressed], MATCH(1,(Table17[Question]=$A$4)*(Table17[Q9_AreaOfWork]=$B$2)*(Table17[Q8_TypeDentalcareProvided_Grouped]= Table116352[[#Headers],[Private]] )*(Table17[Question_Answers]=Table116352[[#This Row],[Private]]),0)),"'", "")</f>
        <v>0.3%</v>
      </c>
      <c r="C38" s="144" t="str" cm="1">
        <f t="array" ref="C38">SUBSTITUTE( INDEX(Table17[Non_Display_Suppressed], MATCH(1,(Table17[Question]=$A$4)*(Table17[Q9_AreaOfWork]=$B$2)*(Table17[Q8_TypeDentalcareProvided_Grouped]= Table116352[[#Headers],[Private]] )*(Table17[Question_Answers]=Table116352[[#This Row],[Private]]),0)),"'", "")</f>
        <v>2.3%</v>
      </c>
      <c r="D38" s="144" t="str" cm="1">
        <f t="array" ref="D38">SUBSTITUTE( INDEX(Table17[Mix_Display_Suppressed], MATCH(1,(Table17[Question]=$A$4)*(Table17[Q9_AreaOfWork]=$B$2)*(Table17[Q8_TypeDentalcareProvided_Grouped]= Table116352[[#Headers],[Private]] )*(Table17[Question_Answers]=Table116352[[#This Row],[Private]]),0)),"'", "")</f>
        <v>...</v>
      </c>
      <c r="E38" s="144" t="str" cm="1">
        <f t="array" ref="E38">SUBSTITUTE( INDEX(Table17[Other_Display_Suppressed], MATCH(1,(Table17[Question]=$A$4)*(Table17[Q9_AreaOfWork]=$B$2)*(Table17[Q8_TypeDentalcareProvided_Grouped]= Table116352[[#Headers],[Private]] )*(Table17[Question_Answers]=Table116352[[#This Row],[Private]]),0)),"'", "")</f>
        <v>...</v>
      </c>
    </row>
    <row r="39" spans="1:5" ht="17.5" x14ac:dyDescent="0.35">
      <c r="A39" s="142" t="s">
        <v>26</v>
      </c>
      <c r="B39" s="145" t="str" cm="1">
        <f t="array" ref="B39">SUBSTITUTE( INDEX(Table17[Clinical_Display_Suppressed], MATCH(1,(Table17[Question]=$A$4)*(Table17[Q9_AreaOfWork]=$B$2)*(Table17[Q8_TypeDentalcareProvided_Grouped]= Table116352[[#Headers],[Private]] )*(Table17[Question_Answers]=Table116352[[#This Row],[Private]]),0)),"'", "")</f>
        <v>0.8%</v>
      </c>
      <c r="C39" s="145" t="str" cm="1">
        <f t="array" ref="C39">SUBSTITUTE( INDEX(Table17[Non_Display_Suppressed], MATCH(1,(Table17[Question]=$A$4)*(Table17[Q9_AreaOfWork]=$B$2)*(Table17[Q8_TypeDentalcareProvided_Grouped]= Table116352[[#Headers],[Private]] )*(Table17[Question_Answers]=Table116352[[#This Row],[Private]]),0)),"'", "")</f>
        <v>...</v>
      </c>
      <c r="D39" s="145" t="str" cm="1">
        <f t="array" ref="D39">SUBSTITUTE( INDEX(Table17[Mix_Display_Suppressed], MATCH(1,(Table17[Question]=$A$4)*(Table17[Q9_AreaOfWork]=$B$2)*(Table17[Q8_TypeDentalcareProvided_Grouped]= Table116352[[#Headers],[Private]] )*(Table17[Question_Answers]=Table116352[[#This Row],[Private]]),0)),"'", "")</f>
        <v>0.9%</v>
      </c>
      <c r="E39" s="145" t="str" cm="1">
        <f t="array" ref="E39">SUBSTITUTE( INDEX(Table17[Other_Display_Suppressed], MATCH(1,(Table17[Question]=$A$4)*(Table17[Q9_AreaOfWork]=$B$2)*(Table17[Q8_TypeDentalcareProvided_Grouped]= Table116352[[#Headers],[Private]] )*(Table17[Question_Answers]=Table116352[[#This Row],[Private]]),0)),"'", "")</f>
        <v>44.6%</v>
      </c>
    </row>
    <row r="40" spans="1:5" ht="15.5" x14ac:dyDescent="0.35">
      <c r="A40" s="89" t="s">
        <v>27</v>
      </c>
      <c r="B40" s="146" t="str" cm="1">
        <f t="array" ref="B40">SUBSTITUTE( INDEX(Table17[Clinical_Display_Suppressed], MATCH(1,(Table17[Question]=$A$4)*(Table17[Q9_AreaOfWork]=$B$2)*(Table17[Q8_TypeDentalcareProvided_Grouped]= Table116352[[#Headers],[Private]] )*(Table17[Question_Answers]=Table116352[[#This Row],[Private]]),0)),"'", "")</f>
        <v>9575</v>
      </c>
      <c r="C40" s="147" t="str" cm="1">
        <f t="array" ref="C40">SUBSTITUTE( INDEX(Table17[Non_Display_Suppressed], MATCH(1,(Table17[Question]=$A$4)*(Table17[Q9_AreaOfWork]=$B$2)*(Table17[Q8_TypeDentalcareProvided_Grouped]= Table116352[[#Headers],[Private]] )*(Table17[Question_Answers]=Table116352[[#This Row],[Private]]),0)),"'", "")</f>
        <v>261</v>
      </c>
      <c r="D40" s="147" t="str" cm="1">
        <f t="array" ref="D40">SUBSTITUTE( INDEX(Table17[Mix_Display_Suppressed], MATCH(1,(Table17[Question]=$A$4)*(Table17[Q9_AreaOfWork]=$B$2)*(Table17[Q8_TypeDentalcareProvided_Grouped]= Table116352[[#Headers],[Private]] )*(Table17[Question_Answers]=Table116352[[#This Row],[Private]]),0)),"'", "")</f>
        <v>1108</v>
      </c>
      <c r="E40" s="147" t="str" cm="1">
        <f t="array" ref="E40">SUBSTITUTE( INDEX(Table17[Other_Display_Suppressed], MATCH(1,(Table17[Question]=$A$4)*(Table17[Q9_AreaOfWork]=$B$2)*(Table17[Q8_TypeDentalcareProvided_Grouped]= Table116352[[#Headers],[Private]] )*(Table17[Question_Answers]=Table116352[[#This Row],[Private]]),0)),"'", "")</f>
        <v>74</v>
      </c>
    </row>
    <row r="41" spans="1:5" s="36" customFormat="1" ht="36" customHeight="1" x14ac:dyDescent="0.35">
      <c r="A41" s="36" t="s">
        <v>28</v>
      </c>
      <c r="B41" s="17"/>
      <c r="C41" s="17"/>
      <c r="D41" s="17"/>
      <c r="E41" s="17"/>
    </row>
    <row r="42" spans="1:5" s="13" customFormat="1" ht="15.5" x14ac:dyDescent="0.35">
      <c r="A42" s="148" t="s">
        <v>35</v>
      </c>
      <c r="B42" s="113" t="s">
        <v>30</v>
      </c>
      <c r="C42" s="113" t="s">
        <v>50</v>
      </c>
      <c r="D42" s="113" t="s">
        <v>32</v>
      </c>
      <c r="E42" s="113" t="s">
        <v>33</v>
      </c>
    </row>
    <row r="43" spans="1:5" ht="17.5" x14ac:dyDescent="0.35">
      <c r="A43" s="149" t="s">
        <v>359</v>
      </c>
      <c r="B43" s="95" t="str" cm="1">
        <f t="array" ref="B43">SUBSTITUTE( INDEX(Table17[Clinical_Display_Suppressed], MATCH(1,(Table17[Question]=$A$4)*(Table17[Q9_AreaOfWork]=$B$2)*(Table17[Q8_TypeDentalcareProvided_Grouped]= Table117353[[#Headers],[Mix of NHS and Private]] )*(Table17[Question_Answers]=Table117353[[#This Row],[Mix of NHS and Private]]),0)),"'", "")</f>
        <v>0.1%</v>
      </c>
      <c r="C43" s="95" t="str" cm="1">
        <f t="array" ref="C43">SUBSTITUTE( INDEX(Table17[Non_Display_Suppressed], MATCH(1,(Table17[Question]=$A$4)*(Table17[Q9_AreaOfWork]=$B$2)*(Table17[Q8_TypeDentalcareProvided_Grouped]= Table117353[[#Headers],[Mix of NHS and Private]] )*(Table17[Question_Answers]=Table117353[[#This Row],[Mix of NHS and Private]]),0)),"'", "")</f>
        <v>7%</v>
      </c>
      <c r="D43" s="95" t="str" cm="1">
        <f t="array" ref="D43">SUBSTITUTE( INDEX(Table17[Mix_Display_Suppressed], MATCH(1,(Table17[Question]=$A$4)*(Table17[Q9_AreaOfWork]=$B$2)*(Table17[Q8_TypeDentalcareProvided_Grouped]= Table117353[[#Headers],[Mix of NHS and Private]] )*(Table17[Question_Answers]=Table117353[[#This Row],[Mix of NHS and Private]]),0)),"'", "")</f>
        <v>...</v>
      </c>
      <c r="E43" s="95" t="str" cm="1">
        <f t="array" ref="E43">SUBSTITUTE( INDEX(Table17[Other_Display_Suppressed], MATCH(1,(Table17[Question]=$A$4)*(Table17[Q9_AreaOfWork]=$B$2)*(Table17[Q8_TypeDentalcareProvided_Grouped]= Table117353[[#Headers],[Mix of NHS and Private]] )*(Table17[Question_Answers]=Table117353[[#This Row],[Mix of NHS and Private]]),0)),"'", "")</f>
        <v>8.1%</v>
      </c>
    </row>
    <row r="44" spans="1:5" ht="17.5" x14ac:dyDescent="0.35">
      <c r="A44" s="149" t="s">
        <v>360</v>
      </c>
      <c r="B44" s="95" t="str" cm="1">
        <f t="array" ref="B44">SUBSTITUTE( INDEX(Table17[Clinical_Display_Suppressed], MATCH(1,(Table17[Question]=$A$4)*(Table17[Q9_AreaOfWork]=$B$2)*(Table17[Q8_TypeDentalcareProvided_Grouped]= Table117353[[#Headers],[Mix of NHS and Private]] )*(Table17[Question_Answers]=Table117353[[#This Row],[Mix of NHS and Private]]),0)),"'", "")</f>
        <v>1.6%</v>
      </c>
      <c r="C44" s="95" t="str" cm="1">
        <f t="array" ref="C44">SUBSTITUTE( INDEX(Table17[Non_Display_Suppressed], MATCH(1,(Table17[Question]=$A$4)*(Table17[Q9_AreaOfWork]=$B$2)*(Table17[Q8_TypeDentalcareProvided_Grouped]= Table117353[[#Headers],[Mix of NHS and Private]] )*(Table17[Question_Answers]=Table117353[[#This Row],[Mix of NHS and Private]]),0)),"'", "")</f>
        <v>34.1%</v>
      </c>
      <c r="D44" s="95" t="str" cm="1">
        <f t="array" ref="D44">SUBSTITUTE( INDEX(Table17[Mix_Display_Suppressed], MATCH(1,(Table17[Question]=$A$4)*(Table17[Q9_AreaOfWork]=$B$2)*(Table17[Q8_TypeDentalcareProvided_Grouped]= Table117353[[#Headers],[Mix of NHS and Private]] )*(Table17[Question_Answers]=Table117353[[#This Row],[Mix of NHS and Private]]),0)),"'", "")</f>
        <v>5.1%</v>
      </c>
      <c r="E44" s="95" t="str" cm="1">
        <f t="array" ref="E44">SUBSTITUTE( INDEX(Table17[Other_Display_Suppressed], MATCH(1,(Table17[Question]=$A$4)*(Table17[Q9_AreaOfWork]=$B$2)*(Table17[Q8_TypeDentalcareProvided_Grouped]= Table117353[[#Headers],[Mix of NHS and Private]] )*(Table17[Question_Answers]=Table117353[[#This Row],[Mix of NHS and Private]]),0)),"'", "")</f>
        <v>...</v>
      </c>
    </row>
    <row r="45" spans="1:5" ht="17.5" x14ac:dyDescent="0.35">
      <c r="A45" s="149" t="s">
        <v>361</v>
      </c>
      <c r="B45" s="95" t="str" cm="1">
        <f t="array" ref="B45">SUBSTITUTE( INDEX(Table17[Clinical_Display_Suppressed], MATCH(1,(Table17[Question]=$A$4)*(Table17[Q9_AreaOfWork]=$B$2)*(Table17[Q8_TypeDentalcareProvided_Grouped]= Table117353[[#Headers],[Mix of NHS and Private]] )*(Table17[Question_Answers]=Table117353[[#This Row],[Mix of NHS and Private]]),0)),"'", "")</f>
        <v>8.5%</v>
      </c>
      <c r="C45" s="95" t="str" cm="1">
        <f t="array" ref="C45">SUBSTITUTE( INDEX(Table17[Non_Display_Suppressed], MATCH(1,(Table17[Question]=$A$4)*(Table17[Q9_AreaOfWork]=$B$2)*(Table17[Q8_TypeDentalcareProvided_Grouped]= Table117353[[#Headers],[Mix of NHS and Private]] )*(Table17[Question_Answers]=Table117353[[#This Row],[Mix of NHS and Private]]),0)),"'", "")</f>
        <v>21.7%</v>
      </c>
      <c r="D45" s="95" t="str" cm="1">
        <f t="array" ref="D45">SUBSTITUTE( INDEX(Table17[Mix_Display_Suppressed], MATCH(1,(Table17[Question]=$A$4)*(Table17[Q9_AreaOfWork]=$B$2)*(Table17[Q8_TypeDentalcareProvided_Grouped]= Table117353[[#Headers],[Mix of NHS and Private]] )*(Table17[Question_Answers]=Table117353[[#This Row],[Mix of NHS and Private]]),0)),"'", "")</f>
        <v>18.8%</v>
      </c>
      <c r="E45" s="95" t="str" cm="1">
        <f t="array" ref="E45">SUBSTITUTE( INDEX(Table17[Other_Display_Suppressed], MATCH(1,(Table17[Question]=$A$4)*(Table17[Q9_AreaOfWork]=$B$2)*(Table17[Q8_TypeDentalcareProvided_Grouped]= Table117353[[#Headers],[Mix of NHS and Private]] )*(Table17[Question_Answers]=Table117353[[#This Row],[Mix of NHS and Private]]),0)),"'", "")</f>
        <v>...</v>
      </c>
    </row>
    <row r="46" spans="1:5" ht="17.5" x14ac:dyDescent="0.35">
      <c r="A46" s="149" t="s">
        <v>362</v>
      </c>
      <c r="B46" s="95" t="str" cm="1">
        <f t="array" ref="B46">SUBSTITUTE( INDEX(Table17[Clinical_Display_Suppressed], MATCH(1,(Table17[Question]=$A$4)*(Table17[Q9_AreaOfWork]=$B$2)*(Table17[Q8_TypeDentalcareProvided_Grouped]= Table117353[[#Headers],[Mix of NHS and Private]] )*(Table17[Question_Answers]=Table117353[[#This Row],[Mix of NHS and Private]]),0)),"'", "")</f>
        <v>31.4%</v>
      </c>
      <c r="C46" s="95" t="str" cm="1">
        <f t="array" ref="C46">SUBSTITUTE( INDEX(Table17[Non_Display_Suppressed], MATCH(1,(Table17[Question]=$A$4)*(Table17[Q9_AreaOfWork]=$B$2)*(Table17[Q8_TypeDentalcareProvided_Grouped]= Table117353[[#Headers],[Mix of NHS and Private]] )*(Table17[Question_Answers]=Table117353[[#This Row],[Mix of NHS and Private]]),0)),"'", "")</f>
        <v>10.1%</v>
      </c>
      <c r="D46" s="95" t="str" cm="1">
        <f t="array" ref="D46">SUBSTITUTE( INDEX(Table17[Mix_Display_Suppressed], MATCH(1,(Table17[Question]=$A$4)*(Table17[Q9_AreaOfWork]=$B$2)*(Table17[Q8_TypeDentalcareProvided_Grouped]= Table117353[[#Headers],[Mix of NHS and Private]] )*(Table17[Question_Answers]=Table117353[[#This Row],[Mix of NHS and Private]]),0)),"'", "")</f>
        <v>33.1%</v>
      </c>
      <c r="E46" s="95" t="str" cm="1">
        <f t="array" ref="E46">SUBSTITUTE( INDEX(Table17[Other_Display_Suppressed], MATCH(1,(Table17[Question]=$A$4)*(Table17[Q9_AreaOfWork]=$B$2)*(Table17[Q8_TypeDentalcareProvided_Grouped]= Table117353[[#Headers],[Mix of NHS and Private]] )*(Table17[Question_Answers]=Table117353[[#This Row],[Mix of NHS and Private]]),0)),"'", "")</f>
        <v>25.7%</v>
      </c>
    </row>
    <row r="47" spans="1:5" ht="17.5" x14ac:dyDescent="0.35">
      <c r="A47" s="149" t="s">
        <v>363</v>
      </c>
      <c r="B47" s="95" t="str" cm="1">
        <f t="array" ref="B47">SUBSTITUTE( INDEX(Table17[Clinical_Display_Suppressed], MATCH(1,(Table17[Question]=$A$4)*(Table17[Q9_AreaOfWork]=$B$2)*(Table17[Q8_TypeDentalcareProvided_Grouped]= Table117353[[#Headers],[Mix of NHS and Private]] )*(Table17[Question_Answers]=Table117353[[#This Row],[Mix of NHS and Private]]),0)),"'", "")</f>
        <v>49.7%</v>
      </c>
      <c r="C47" s="95" t="str" cm="1">
        <f t="array" ref="C47">SUBSTITUTE( INDEX(Table17[Non_Display_Suppressed], MATCH(1,(Table17[Question]=$A$4)*(Table17[Q9_AreaOfWork]=$B$2)*(Table17[Q8_TypeDentalcareProvided_Grouped]= Table117353[[#Headers],[Mix of NHS and Private]] )*(Table17[Question_Answers]=Table117353[[#This Row],[Mix of NHS and Private]]),0)),"'", "")</f>
        <v>16.3%</v>
      </c>
      <c r="D47" s="88" t="str" cm="1">
        <f t="array" ref="D47">SUBSTITUTE( INDEX(Table17[Mix_Display_Suppressed], MATCH(1,(Table17[Question]=$A$4)*(Table17[Q9_AreaOfWork]=$B$2)*(Table17[Q8_TypeDentalcareProvided_Grouped]= Table117353[[#Headers],[Mix of NHS and Private]] )*(Table17[Question_Answers]=Table117353[[#This Row],[Mix of NHS and Private]]),0)),"'", "")</f>
        <v>32.4%</v>
      </c>
      <c r="E47" s="95" t="str" cm="1">
        <f t="array" ref="E47">SUBSTITUTE( INDEX(Table17[Other_Display_Suppressed], MATCH(1,(Table17[Question]=$A$4)*(Table17[Q9_AreaOfWork]=$B$2)*(Table17[Q8_TypeDentalcareProvided_Grouped]= Table117353[[#Headers],[Mix of NHS and Private]] )*(Table17[Question_Answers]=Table117353[[#This Row],[Mix of NHS and Private]]),0)),"'", "")</f>
        <v>17.6%</v>
      </c>
    </row>
    <row r="48" spans="1:5" ht="17.5" x14ac:dyDescent="0.35">
      <c r="A48" s="149" t="s">
        <v>364</v>
      </c>
      <c r="B48" s="95" t="str" cm="1">
        <f t="array" ref="B48">SUBSTITUTE( INDEX(Table17[Clinical_Display_Suppressed], MATCH(1,(Table17[Question]=$A$4)*(Table17[Q9_AreaOfWork]=$B$2)*(Table17[Q8_TypeDentalcareProvided_Grouped]= Table117353[[#Headers],[Mix of NHS and Private]] )*(Table17[Question_Answers]=Table117353[[#This Row],[Mix of NHS and Private]]),0)),"'", "")</f>
        <v>6.8%</v>
      </c>
      <c r="C48" s="95" t="str" cm="1">
        <f t="array" ref="C48">SUBSTITUTE( INDEX(Table17[Non_Display_Suppressed], MATCH(1,(Table17[Question]=$A$4)*(Table17[Q9_AreaOfWork]=$B$2)*(Table17[Q8_TypeDentalcareProvided_Grouped]= Table117353[[#Headers],[Mix of NHS and Private]] )*(Table17[Question_Answers]=Table117353[[#This Row],[Mix of NHS and Private]]),0)),"'", "")</f>
        <v>4.7%</v>
      </c>
      <c r="D48" s="95" t="str" cm="1">
        <f t="array" ref="D48">SUBSTITUTE( INDEX(Table17[Mix_Display_Suppressed], MATCH(1,(Table17[Question]=$A$4)*(Table17[Q9_AreaOfWork]=$B$2)*(Table17[Q8_TypeDentalcareProvided_Grouped]= Table117353[[#Headers],[Mix of NHS and Private]] )*(Table17[Question_Answers]=Table117353[[#This Row],[Mix of NHS and Private]]),0)),"'", "")</f>
        <v>5.5%</v>
      </c>
      <c r="E48" s="95" t="str" cm="1">
        <f t="array" ref="E48">SUBSTITUTE( INDEX(Table17[Other_Display_Suppressed], MATCH(1,(Table17[Question]=$A$4)*(Table17[Q9_AreaOfWork]=$B$2)*(Table17[Q8_TypeDentalcareProvided_Grouped]= Table117353[[#Headers],[Mix of NHS and Private]] )*(Table17[Question_Answers]=Table117353[[#This Row],[Mix of NHS and Private]]),0)),"'", "")</f>
        <v>...</v>
      </c>
    </row>
    <row r="49" spans="1:5" ht="17.5" x14ac:dyDescent="0.35">
      <c r="A49" s="149" t="s">
        <v>365</v>
      </c>
      <c r="B49" s="95" t="str" cm="1">
        <f t="array" ref="B49">SUBSTITUTE( INDEX(Table17[Clinical_Display_Suppressed], MATCH(1,(Table17[Question]=$A$4)*(Table17[Q9_AreaOfWork]=$B$2)*(Table17[Q8_TypeDentalcareProvided_Grouped]= Table117353[[#Headers],[Mix of NHS and Private]] )*(Table17[Question_Answers]=Table117353[[#This Row],[Mix of NHS and Private]]),0)),"'", "")</f>
        <v>0.7%</v>
      </c>
      <c r="C49" s="95" t="str" cm="1">
        <f t="array" ref="C49">SUBSTITUTE( INDEX(Table17[Non_Display_Suppressed], MATCH(1,(Table17[Question]=$A$4)*(Table17[Q9_AreaOfWork]=$B$2)*(Table17[Q8_TypeDentalcareProvided_Grouped]= Table117353[[#Headers],[Mix of NHS and Private]] )*(Table17[Question_Answers]=Table117353[[#This Row],[Mix of NHS and Private]]),0)),"'", "")</f>
        <v>...</v>
      </c>
      <c r="D49" s="95" t="str" cm="1">
        <f t="array" ref="D49">SUBSTITUTE( INDEX(Table17[Mix_Display_Suppressed], MATCH(1,(Table17[Question]=$A$4)*(Table17[Q9_AreaOfWork]=$B$2)*(Table17[Q8_TypeDentalcareProvided_Grouped]= Table117353[[#Headers],[Mix of NHS and Private]] )*(Table17[Question_Answers]=Table117353[[#This Row],[Mix of NHS and Private]]),0)),"'", "")</f>
        <v>1.9%</v>
      </c>
      <c r="E49" s="95" t="str" cm="1">
        <f t="array" ref="E49">SUBSTITUTE( INDEX(Table17[Other_Display_Suppressed], MATCH(1,(Table17[Question]=$A$4)*(Table17[Q9_AreaOfWork]=$B$2)*(Table17[Q8_TypeDentalcareProvided_Grouped]= Table117353[[#Headers],[Mix of NHS and Private]] )*(Table17[Question_Answers]=Table117353[[#This Row],[Mix of NHS and Private]]),0)),"'", "")</f>
        <v/>
      </c>
    </row>
    <row r="50" spans="1:5" ht="17.5" x14ac:dyDescent="0.35">
      <c r="A50" s="149" t="s">
        <v>366</v>
      </c>
      <c r="B50" s="95" t="str" cm="1">
        <f t="array" ref="B50">SUBSTITUTE( INDEX(Table17[Clinical_Display_Suppressed], MATCH(1,(Table17[Question]=$A$4)*(Table17[Q9_AreaOfWork]=$B$2)*(Table17[Q8_TypeDentalcareProvided_Grouped]= Table117353[[#Headers],[Mix of NHS and Private]] )*(Table17[Question_Answers]=Table117353[[#This Row],[Mix of NHS and Private]]),0)),"'", "")</f>
        <v>0.4%</v>
      </c>
      <c r="C50" s="95" t="str" cm="1">
        <f t="array" ref="C50">SUBSTITUTE( INDEX(Table17[Non_Display_Suppressed], MATCH(1,(Table17[Question]=$A$4)*(Table17[Q9_AreaOfWork]=$B$2)*(Table17[Q8_TypeDentalcareProvided_Grouped]= Table117353[[#Headers],[Mix of NHS and Private]] )*(Table17[Question_Answers]=Table117353[[#This Row],[Mix of NHS and Private]]),0)),"'", "")</f>
        <v>...</v>
      </c>
      <c r="D50" s="95" t="str" cm="1">
        <f t="array" ref="D50">SUBSTITUTE( INDEX(Table17[Mix_Display_Suppressed], MATCH(1,(Table17[Question]=$A$4)*(Table17[Q9_AreaOfWork]=$B$2)*(Table17[Q8_TypeDentalcareProvided_Grouped]= Table117353[[#Headers],[Mix of NHS and Private]] )*(Table17[Question_Answers]=Table117353[[#This Row],[Mix of NHS and Private]]),0)),"'", "")</f>
        <v>1.8%</v>
      </c>
      <c r="E50" s="95" t="str" cm="1">
        <f t="array" ref="E50">SUBSTITUTE( INDEX(Table17[Other_Display_Suppressed], MATCH(1,(Table17[Question]=$A$4)*(Table17[Q9_AreaOfWork]=$B$2)*(Table17[Q8_TypeDentalcareProvided_Grouped]= Table117353[[#Headers],[Mix of NHS and Private]] )*(Table17[Question_Answers]=Table117353[[#This Row],[Mix of NHS and Private]]),0)),"'", "")</f>
        <v/>
      </c>
    </row>
    <row r="51" spans="1:5" ht="17.5" x14ac:dyDescent="0.35">
      <c r="A51" s="149" t="s">
        <v>26</v>
      </c>
      <c r="B51" s="95" t="str" cm="1">
        <f t="array" ref="B51">SUBSTITUTE( INDEX(Table17[Clinical_Display_Suppressed], MATCH(1,(Table17[Question]=$A$4)*(Table17[Q9_AreaOfWork]=$B$2)*(Table17[Q8_TypeDentalcareProvided_Grouped]= Table117353[[#Headers],[Mix of NHS and Private]] )*(Table17[Question_Answers]=Table117353[[#This Row],[Mix of NHS and Private]]),0)),"'", "")</f>
        <v>0.8%</v>
      </c>
      <c r="C51" s="95" t="str" cm="1">
        <f t="array" ref="C51">SUBSTITUTE( INDEX(Table17[Non_Display_Suppressed], MATCH(1,(Table17[Question]=$A$4)*(Table17[Q9_AreaOfWork]=$B$2)*(Table17[Q8_TypeDentalcareProvided_Grouped]= Table117353[[#Headers],[Mix of NHS and Private]] )*(Table17[Question_Answers]=Table117353[[#This Row],[Mix of NHS and Private]]),0)),"'", "")</f>
        <v>...</v>
      </c>
      <c r="D51" s="95" t="str" cm="1">
        <f t="array" ref="D51">SUBSTITUTE( INDEX(Table17[Mix_Display_Suppressed], MATCH(1,(Table17[Question]=$A$4)*(Table17[Q9_AreaOfWork]=$B$2)*(Table17[Q8_TypeDentalcareProvided_Grouped]= Table117353[[#Headers],[Mix of NHS and Private]] )*(Table17[Question_Answers]=Table117353[[#This Row],[Mix of NHS and Private]]),0)),"'", "")</f>
        <v>...</v>
      </c>
      <c r="E51" s="95" t="str" cm="1">
        <f t="array" ref="E51">SUBSTITUTE( INDEX(Table17[Other_Display_Suppressed], MATCH(1,(Table17[Question]=$A$4)*(Table17[Q9_AreaOfWork]=$B$2)*(Table17[Q8_TypeDentalcareProvided_Grouped]= Table117353[[#Headers],[Mix of NHS and Private]] )*(Table17[Question_Answers]=Table117353[[#This Row],[Mix of NHS and Private]]),0)),"'", "")</f>
        <v>40.5%</v>
      </c>
    </row>
    <row r="52" spans="1:5" ht="17.5" x14ac:dyDescent="0.35">
      <c r="A52" s="89" t="s">
        <v>27</v>
      </c>
      <c r="B52" s="96" t="str" cm="1">
        <f t="array" ref="B52">SUBSTITUTE( INDEX(Table17[Clinical_Display_Suppressed], MATCH(1,(Table17[Question]=$A$4)*(Table17[Q9_AreaOfWork]=$B$2)*(Table17[Q8_TypeDentalcareProvided_Grouped]= Table117353[[#Headers],[Mix of NHS and Private]] )*(Table17[Question_Answers]=Table117353[[#This Row],[Mix of NHS and Private]]),0)),"'", "")</f>
        <v>6256</v>
      </c>
      <c r="C52" s="96" t="str" cm="1">
        <f t="array" ref="C52">SUBSTITUTE( INDEX(Table17[Non_Display_Suppressed], MATCH(1,(Table17[Question]=$A$4)*(Table17[Q9_AreaOfWork]=$B$2)*(Table17[Q8_TypeDentalcareProvided_Grouped]= Table117353[[#Headers],[Mix of NHS and Private]] )*(Table17[Question_Answers]=Table117353[[#This Row],[Mix of NHS and Private]]),0)),"'", "")</f>
        <v>129</v>
      </c>
      <c r="D52" s="96" t="str" cm="1">
        <f t="array" ref="D52">SUBSTITUTE( INDEX(Table17[Mix_Display_Suppressed], MATCH(1,(Table17[Question]=$A$4)*(Table17[Q9_AreaOfWork]=$B$2)*(Table17[Q8_TypeDentalcareProvided_Grouped]= Table117353[[#Headers],[Mix of NHS and Private]] )*(Table17[Question_Answers]=Table117353[[#This Row],[Mix of NHS and Private]]),0)),"'", "")</f>
        <v>782</v>
      </c>
      <c r="E52" s="96" t="str" cm="1">
        <f t="array" ref="E52">SUBSTITUTE( INDEX(Table17[Other_Display_Suppressed], MATCH(1,(Table17[Question]=$A$4)*(Table17[Q9_AreaOfWork]=$B$2)*(Table17[Q8_TypeDentalcareProvided_Grouped]= Table117353[[#Headers],[Mix of NHS and Private]] )*(Table17[Question_Answers]=Table117353[[#This Row],[Mix of NHS and Private]]),0)),"'", "")</f>
        <v>74</v>
      </c>
    </row>
    <row r="53" spans="1:5" s="36" customFormat="1" ht="36" customHeight="1" x14ac:dyDescent="0.35">
      <c r="A53" s="36" t="s">
        <v>28</v>
      </c>
      <c r="B53" s="17"/>
      <c r="C53" s="17"/>
      <c r="D53" s="17"/>
      <c r="E53" s="17"/>
    </row>
    <row r="54" spans="1:5" s="13" customFormat="1" ht="15.5" x14ac:dyDescent="0.35">
      <c r="A54" s="150" t="s">
        <v>33</v>
      </c>
      <c r="B54" s="151" t="s">
        <v>30</v>
      </c>
      <c r="C54" s="151" t="s">
        <v>50</v>
      </c>
      <c r="D54" s="151" t="s">
        <v>32</v>
      </c>
      <c r="E54" s="152" t="s">
        <v>36</v>
      </c>
    </row>
    <row r="55" spans="1:5" ht="17.5" x14ac:dyDescent="0.35">
      <c r="A55" s="153" t="s">
        <v>359</v>
      </c>
      <c r="B55" s="95" t="str" cm="1">
        <f t="array" ref="B55">SUBSTITUTE( INDEX(Table17[Clinical_Display_Suppressed], MATCH(1,(Table17[Question]=$A$4)*(Table17[Q9_AreaOfWork]=$B$2)*(Table17[Q8_TypeDentalcareProvided_Grouped]= Table118354[[#Headers],[Other]] )*(Table17[Question_Answers]=Table118354[[#This Row],[Other]]),0)),"'", "")</f>
        <v>2.1%</v>
      </c>
      <c r="C55" s="95" t="str" cm="1">
        <f t="array" ref="C55">SUBSTITUTE( INDEX(Table17[Non_Display_Suppressed], MATCH(1,(Table17[Question]=$A$4)*(Table17[Q9_AreaOfWork]=$B$2)*(Table17[Q8_TypeDentalcareProvided_Grouped]= Table118354[[#Headers],[Other]] )*(Table17[Question_Answers]=Table118354[[#This Row],[Other]]),0)),"'", "")</f>
        <v>7.2%</v>
      </c>
      <c r="D55" s="95" t="str" cm="1">
        <f t="array" ref="D55">SUBSTITUTE( INDEX(Table17[Mix_Display_Suppressed], MATCH(1,(Table17[Question]=$A$4)*(Table17[Q9_AreaOfWork]=$B$2)*(Table17[Q8_TypeDentalcareProvided_Grouped]= Table118354[[#Headers],[Other]] )*(Table17[Question_Answers]=Table118354[[#This Row],[Other]]),0)),"'", "")</f>
        <v/>
      </c>
      <c r="E55" s="95" t="str" cm="1">
        <f t="array" ref="E55">SUBSTITUTE( INDEX(Table17[Other_Display_Suppressed], MATCH(1,(Table17[Question]=$A$4)*(Table17[Q9_AreaOfWork]=$B$2)*(Table17[Q8_TypeDentalcareProvided_Grouped]= Table118354[[#Headers],[Other]] )*(Table17[Question_Answers]=Table118354[[#This Row],[Other]]),0)),"'", "")</f>
        <v>14.4%</v>
      </c>
    </row>
    <row r="56" spans="1:5" ht="17.5" x14ac:dyDescent="0.35">
      <c r="A56" s="153" t="s">
        <v>360</v>
      </c>
      <c r="B56" s="95" t="str" cm="1">
        <f t="array" ref="B56">SUBSTITUTE( INDEX(Table17[Clinical_Display_Suppressed], MATCH(1,(Table17[Question]=$A$4)*(Table17[Q9_AreaOfWork]=$B$2)*(Table17[Q8_TypeDentalcareProvided_Grouped]= Table118354[[#Headers],[Other]] )*(Table17[Question_Answers]=Table118354[[#This Row],[Other]]),0)),"'", "")</f>
        <v>3.9%</v>
      </c>
      <c r="C56" s="95" t="str" cm="1">
        <f t="array" ref="C56">SUBSTITUTE( INDEX(Table17[Non_Display_Suppressed], MATCH(1,(Table17[Question]=$A$4)*(Table17[Q9_AreaOfWork]=$B$2)*(Table17[Q8_TypeDentalcareProvided_Grouped]= Table118354[[#Headers],[Other]] )*(Table17[Question_Answers]=Table118354[[#This Row],[Other]]),0)),"'", "")</f>
        <v>26.3%</v>
      </c>
      <c r="D56" s="95" t="str" cm="1">
        <f t="array" ref="D56">SUBSTITUTE( INDEX(Table17[Mix_Display_Suppressed], MATCH(1,(Table17[Question]=$A$4)*(Table17[Q9_AreaOfWork]=$B$2)*(Table17[Q8_TypeDentalcareProvided_Grouped]= Table118354[[#Headers],[Other]] )*(Table17[Question_Answers]=Table118354[[#This Row],[Other]]),0)),"'", "")</f>
        <v>8.5%</v>
      </c>
      <c r="E56" s="95" t="str" cm="1">
        <f t="array" ref="E56">SUBSTITUTE( INDEX(Table17[Other_Display_Suppressed], MATCH(1,(Table17[Question]=$A$4)*(Table17[Q9_AreaOfWork]=$B$2)*(Table17[Q8_TypeDentalcareProvided_Grouped]= Table118354[[#Headers],[Other]] )*(Table17[Question_Answers]=Table118354[[#This Row],[Other]]),0)),"'", "")</f>
        <v>...</v>
      </c>
    </row>
    <row r="57" spans="1:5" ht="17.5" x14ac:dyDescent="0.35">
      <c r="A57" s="153" t="s">
        <v>361</v>
      </c>
      <c r="B57" s="95" t="str" cm="1">
        <f t="array" ref="B57">SUBSTITUTE( INDEX(Table17[Clinical_Display_Suppressed], MATCH(1,(Table17[Question]=$A$4)*(Table17[Q9_AreaOfWork]=$B$2)*(Table17[Q8_TypeDentalcareProvided_Grouped]= Table118354[[#Headers],[Other]] )*(Table17[Question_Answers]=Table118354[[#This Row],[Other]]),0)),"'", "")</f>
        <v>5.4%</v>
      </c>
      <c r="C57" s="95" t="str" cm="1">
        <f t="array" ref="C57">SUBSTITUTE( INDEX(Table17[Non_Display_Suppressed], MATCH(1,(Table17[Question]=$A$4)*(Table17[Q9_AreaOfWork]=$B$2)*(Table17[Q8_TypeDentalcareProvided_Grouped]= Table118354[[#Headers],[Other]] )*(Table17[Question_Answers]=Table118354[[#This Row],[Other]]),0)),"'", "")</f>
        <v>13.1%</v>
      </c>
      <c r="D57" s="95" t="str" cm="1">
        <f t="array" ref="D57">SUBSTITUTE( INDEX(Table17[Mix_Display_Suppressed], MATCH(1,(Table17[Question]=$A$4)*(Table17[Q9_AreaOfWork]=$B$2)*(Table17[Q8_TypeDentalcareProvided_Grouped]= Table118354[[#Headers],[Other]] )*(Table17[Question_Answers]=Table118354[[#This Row],[Other]]),0)),"'", "")</f>
        <v>...</v>
      </c>
      <c r="E57" s="95" t="str" cm="1">
        <f t="array" ref="E57">SUBSTITUTE( INDEX(Table17[Other_Display_Suppressed], MATCH(1,(Table17[Question]=$A$4)*(Table17[Q9_AreaOfWork]=$B$2)*(Table17[Q8_TypeDentalcareProvided_Grouped]= Table118354[[#Headers],[Other]] )*(Table17[Question_Answers]=Table118354[[#This Row],[Other]]),0)),"'", "")</f>
        <v>...</v>
      </c>
    </row>
    <row r="58" spans="1:5" ht="17.5" x14ac:dyDescent="0.35">
      <c r="A58" s="153" t="s">
        <v>362</v>
      </c>
      <c r="B58" s="95" t="str" cm="1">
        <f t="array" ref="B58">SUBSTITUTE( INDEX(Table17[Clinical_Display_Suppressed], MATCH(1,(Table17[Question]=$A$4)*(Table17[Q9_AreaOfWork]=$B$2)*(Table17[Q8_TypeDentalcareProvided_Grouped]= Table118354[[#Headers],[Other]] )*(Table17[Question_Answers]=Table118354[[#This Row],[Other]]),0)),"'", "")</f>
        <v>19.9%</v>
      </c>
      <c r="C58" s="95" t="str" cm="1">
        <f t="array" ref="C58">SUBSTITUTE( INDEX(Table17[Non_Display_Suppressed], MATCH(1,(Table17[Question]=$A$4)*(Table17[Q9_AreaOfWork]=$B$2)*(Table17[Q8_TypeDentalcareProvided_Grouped]= Table118354[[#Headers],[Other]] )*(Table17[Question_Answers]=Table118354[[#This Row],[Other]]),0)),"'", "")</f>
        <v>16.1%</v>
      </c>
      <c r="D58" s="95" t="str" cm="1">
        <f t="array" ref="D58">SUBSTITUTE( INDEX(Table17[Mix_Display_Suppressed], MATCH(1,(Table17[Question]=$A$4)*(Table17[Q9_AreaOfWork]=$B$2)*(Table17[Q8_TypeDentalcareProvided_Grouped]= Table118354[[#Headers],[Other]] )*(Table17[Question_Answers]=Table118354[[#This Row],[Other]]),0)),"'", "")</f>
        <v>19.7%</v>
      </c>
      <c r="E58" s="95" t="str" cm="1">
        <f t="array" ref="E58">SUBSTITUTE( INDEX(Table17[Other_Display_Suppressed], MATCH(1,(Table17[Question]=$A$4)*(Table17[Q9_AreaOfWork]=$B$2)*(Table17[Q8_TypeDentalcareProvided_Grouped]= Table118354[[#Headers],[Other]] )*(Table17[Question_Answers]=Table118354[[#This Row],[Other]]),0)),"'", "")</f>
        <v>3.5%</v>
      </c>
    </row>
    <row r="59" spans="1:5" ht="17.5" x14ac:dyDescent="0.35">
      <c r="A59" s="153" t="s">
        <v>363</v>
      </c>
      <c r="B59" s="88" t="str" cm="1">
        <f t="array" ref="B59">SUBSTITUTE( INDEX(Table17[Clinical_Display_Suppressed], MATCH(1,(Table17[Question]=$A$4)*(Table17[Q9_AreaOfWork]=$B$2)*(Table17[Q8_TypeDentalcareProvided_Grouped]= Table118354[[#Headers],[Other]] )*(Table17[Question_Answers]=Table118354[[#This Row],[Other]]),0)),"'", "")</f>
        <v>42.9%</v>
      </c>
      <c r="C59" s="88" t="str" cm="1">
        <f t="array" ref="C59">SUBSTITUTE( INDEX(Table17[Non_Display_Suppressed], MATCH(1,(Table17[Question]=$A$4)*(Table17[Q9_AreaOfWork]=$B$2)*(Table17[Q8_TypeDentalcareProvided_Grouped]= Table118354[[#Headers],[Other]] )*(Table17[Question_Answers]=Table118354[[#This Row],[Other]]),0)),"'", "")</f>
        <v>22.5%</v>
      </c>
      <c r="D59" s="95" t="str" cm="1">
        <f t="array" ref="D59">SUBSTITUTE( INDEX(Table17[Mix_Display_Suppressed], MATCH(1,(Table17[Question]=$A$4)*(Table17[Q9_AreaOfWork]=$B$2)*(Table17[Q8_TypeDentalcareProvided_Grouped]= Table118354[[#Headers],[Other]] )*(Table17[Question_Answers]=Table118354[[#This Row],[Other]]),0)),"'", "")</f>
        <v>28.2%</v>
      </c>
      <c r="E59" s="95" t="str" cm="1">
        <f t="array" ref="E59">SUBSTITUTE( INDEX(Table17[Other_Display_Suppressed], MATCH(1,(Table17[Question]=$A$4)*(Table17[Q9_AreaOfWork]=$B$2)*(Table17[Q8_TypeDentalcareProvided_Grouped]= Table118354[[#Headers],[Other]] )*(Table17[Question_Answers]=Table118354[[#This Row],[Other]]),0)),"'", "")</f>
        <v>3.2%</v>
      </c>
    </row>
    <row r="60" spans="1:5" ht="17.5" x14ac:dyDescent="0.35">
      <c r="A60" s="153" t="s">
        <v>364</v>
      </c>
      <c r="B60" s="95" t="str" cm="1">
        <f t="array" ref="B60">SUBSTITUTE( INDEX(Table17[Clinical_Display_Suppressed], MATCH(1,(Table17[Question]=$A$4)*(Table17[Q9_AreaOfWork]=$B$2)*(Table17[Q8_TypeDentalcareProvided_Grouped]= Table118354[[#Headers],[Other]] )*(Table17[Question_Answers]=Table118354[[#This Row],[Other]]),0)),"'", "")</f>
        <v>8%</v>
      </c>
      <c r="C60" s="95" t="str" cm="1">
        <f t="array" ref="C60">SUBSTITUTE( INDEX(Table17[Non_Display_Suppressed], MATCH(1,(Table17[Question]=$A$4)*(Table17[Q9_AreaOfWork]=$B$2)*(Table17[Q8_TypeDentalcareProvided_Grouped]= Table118354[[#Headers],[Other]] )*(Table17[Question_Answers]=Table118354[[#This Row],[Other]]),0)),"'", "")</f>
        <v>7.6%</v>
      </c>
      <c r="D60" s="95" t="str" cm="1">
        <f t="array" ref="D60">SUBSTITUTE( INDEX(Table17[Mix_Display_Suppressed], MATCH(1,(Table17[Question]=$A$4)*(Table17[Q9_AreaOfWork]=$B$2)*(Table17[Q8_TypeDentalcareProvided_Grouped]= Table118354[[#Headers],[Other]] )*(Table17[Question_Answers]=Table118354[[#This Row],[Other]]),0)),"'", "")</f>
        <v>12.7%</v>
      </c>
      <c r="E60" s="95" t="str" cm="1">
        <f t="array" ref="E60">SUBSTITUTE( INDEX(Table17[Other_Display_Suppressed], MATCH(1,(Table17[Question]=$A$4)*(Table17[Q9_AreaOfWork]=$B$2)*(Table17[Q8_TypeDentalcareProvided_Grouped]= Table118354[[#Headers],[Other]] )*(Table17[Question_Answers]=Table118354[[#This Row],[Other]]),0)),"'", "")</f>
        <v>2.1%</v>
      </c>
    </row>
    <row r="61" spans="1:5" ht="17.5" x14ac:dyDescent="0.35">
      <c r="A61" s="153" t="s">
        <v>365</v>
      </c>
      <c r="B61" s="95" t="str" cm="1">
        <f t="array" ref="B61">SUBSTITUTE( INDEX(Table17[Clinical_Display_Suppressed], MATCH(1,(Table17[Question]=$A$4)*(Table17[Q9_AreaOfWork]=$B$2)*(Table17[Q8_TypeDentalcareProvided_Grouped]= Table118354[[#Headers],[Other]] )*(Table17[Question_Answers]=Table118354[[#This Row],[Other]]),0)),"'", "")</f>
        <v>...</v>
      </c>
      <c r="C61" s="95" t="str" cm="1">
        <f t="array" ref="C61">SUBSTITUTE( INDEX(Table17[Non_Display_Suppressed], MATCH(1,(Table17[Question]=$A$4)*(Table17[Q9_AreaOfWork]=$B$2)*(Table17[Q8_TypeDentalcareProvided_Grouped]= Table118354[[#Headers],[Other]] )*(Table17[Question_Answers]=Table118354[[#This Row],[Other]]),0)),"'", "")</f>
        <v>...</v>
      </c>
      <c r="D61" s="95" t="str" cm="1">
        <f t="array" ref="D61">SUBSTITUTE( INDEX(Table17[Mix_Display_Suppressed], MATCH(1,(Table17[Question]=$A$4)*(Table17[Q9_AreaOfWork]=$B$2)*(Table17[Q8_TypeDentalcareProvided_Grouped]= Table118354[[#Headers],[Other]] )*(Table17[Question_Answers]=Table118354[[#This Row],[Other]]),0)),"'", "")</f>
        <v>...</v>
      </c>
      <c r="E61" s="95" t="str" cm="1">
        <f t="array" ref="E61">SUBSTITUTE( INDEX(Table17[Other_Display_Suppressed], MATCH(1,(Table17[Question]=$A$4)*(Table17[Q9_AreaOfWork]=$B$2)*(Table17[Q8_TypeDentalcareProvided_Grouped]= Table118354[[#Headers],[Other]] )*(Table17[Question_Answers]=Table118354[[#This Row],[Other]]),0)),"'", "")</f>
        <v/>
      </c>
    </row>
    <row r="62" spans="1:5" ht="17.5" x14ac:dyDescent="0.35">
      <c r="A62" s="153" t="s">
        <v>366</v>
      </c>
      <c r="B62" s="95" t="str" cm="1">
        <f t="array" ref="B62">SUBSTITUTE( INDEX(Table17[Clinical_Display_Suppressed], MATCH(1,(Table17[Question]=$A$4)*(Table17[Q9_AreaOfWork]=$B$2)*(Table17[Q8_TypeDentalcareProvided_Grouped]= Table118354[[#Headers],[Other]] )*(Table17[Question_Answers]=Table118354[[#This Row],[Other]]),0)),"'", "")</f>
        <v>...</v>
      </c>
      <c r="C62" s="95" t="str" cm="1">
        <f t="array" ref="C62">SUBSTITUTE( INDEX(Table17[Non_Display_Suppressed], MATCH(1,(Table17[Question]=$A$4)*(Table17[Q9_AreaOfWork]=$B$2)*(Table17[Q8_TypeDentalcareProvided_Grouped]= Table118354[[#Headers],[Other]] )*(Table17[Question_Answers]=Table118354[[#This Row],[Other]]),0)),"'", "")</f>
        <v>...</v>
      </c>
      <c r="D62" s="95" t="str" cm="1">
        <f t="array" ref="D62">SUBSTITUTE( INDEX(Table17[Mix_Display_Suppressed], MATCH(1,(Table17[Question]=$A$4)*(Table17[Q9_AreaOfWork]=$B$2)*(Table17[Q8_TypeDentalcareProvided_Grouped]= Table118354[[#Headers],[Other]] )*(Table17[Question_Answers]=Table118354[[#This Row],[Other]]),0)),"'", "")</f>
        <v>...</v>
      </c>
      <c r="E62" s="95" t="str" cm="1">
        <f t="array" ref="E62">SUBSTITUTE( INDEX(Table17[Other_Display_Suppressed], MATCH(1,(Table17[Question]=$A$4)*(Table17[Q9_AreaOfWork]=$B$2)*(Table17[Q8_TypeDentalcareProvided_Grouped]= Table118354[[#Headers],[Other]] )*(Table17[Question_Answers]=Table118354[[#This Row],[Other]]),0)),"'", "")</f>
        <v/>
      </c>
    </row>
    <row r="63" spans="1:5" ht="17.5" x14ac:dyDescent="0.35">
      <c r="A63" s="153" t="s">
        <v>26</v>
      </c>
      <c r="B63" s="95" t="str" cm="1">
        <f t="array" ref="B63">SUBSTITUTE( INDEX(Table17[Clinical_Display_Suppressed], MATCH(1,(Table17[Question]=$A$4)*(Table17[Q9_AreaOfWork]=$B$2)*(Table17[Q8_TypeDentalcareProvided_Grouped]= Table118354[[#Headers],[Other]] )*(Table17[Question_Answers]=Table118354[[#This Row],[Other]]),0)),"'", "")</f>
        <v>15.8%</v>
      </c>
      <c r="C63" s="95" t="str" cm="1">
        <f t="array" ref="C63">SUBSTITUTE( INDEX(Table17[Non_Display_Suppressed], MATCH(1,(Table17[Question]=$A$4)*(Table17[Q9_AreaOfWork]=$B$2)*(Table17[Q8_TypeDentalcareProvided_Grouped]= Table118354[[#Headers],[Other]] )*(Table17[Question_Answers]=Table118354[[#This Row],[Other]]),0)),"'", "")</f>
        <v>4.2%</v>
      </c>
      <c r="D63" s="95" t="str" cm="1">
        <f t="array" ref="D63">SUBSTITUTE( INDEX(Table17[Mix_Display_Suppressed], MATCH(1,(Table17[Question]=$A$4)*(Table17[Q9_AreaOfWork]=$B$2)*(Table17[Q8_TypeDentalcareProvided_Grouped]= Table118354[[#Headers],[Other]] )*(Table17[Question_Answers]=Table118354[[#This Row],[Other]]),0)),"'", "")</f>
        <v>18.3%</v>
      </c>
      <c r="E63" s="95" t="str" cm="1">
        <f t="array" ref="E63">SUBSTITUTE( INDEX(Table17[Other_Display_Suppressed], MATCH(1,(Table17[Question]=$A$4)*(Table17[Q9_AreaOfWork]=$B$2)*(Table17[Q8_TypeDentalcareProvided_Grouped]= Table118354[[#Headers],[Other]] )*(Table17[Question_Answers]=Table118354[[#This Row],[Other]]),0)),"'", "")</f>
        <v>73.7%</v>
      </c>
    </row>
    <row r="64" spans="1:5" ht="17.5" x14ac:dyDescent="0.35">
      <c r="A64" s="89" t="s">
        <v>27</v>
      </c>
      <c r="B64" s="96" t="str" cm="1">
        <f t="array" ref="B64">SUBSTITUTE( INDEX(Table17[Clinical_Display_Suppressed], MATCH(1,(Table17[Question]=$A$4)*(Table17[Q9_AreaOfWork]=$B$2)*(Table17[Q8_TypeDentalcareProvided_Grouped]= Table118354[[#Headers],[Other]] )*(Table17[Question_Answers]=Table118354[[#This Row],[Other]]),0)),"'", "")</f>
        <v>336</v>
      </c>
      <c r="C64" s="96" t="str" cm="1">
        <f t="array" ref="C64">SUBSTITUTE( INDEX(Table17[Non_Display_Suppressed], MATCH(1,(Table17[Question]=$A$4)*(Table17[Q9_AreaOfWork]=$B$2)*(Table17[Q8_TypeDentalcareProvided_Grouped]= Table118354[[#Headers],[Other]] )*(Table17[Question_Answers]=Table118354[[#This Row],[Other]]),0)),"'", "")</f>
        <v>236</v>
      </c>
      <c r="D64" s="96" t="str" cm="1">
        <f t="array" ref="D64">SUBSTITUTE( INDEX(Table17[Mix_Display_Suppressed], MATCH(1,(Table17[Question]=$A$4)*(Table17[Q9_AreaOfWork]=$B$2)*(Table17[Q8_TypeDentalcareProvided_Grouped]= Table118354[[#Headers],[Other]] )*(Table17[Question_Answers]=Table118354[[#This Row],[Other]]),0)),"'", "")</f>
        <v>71</v>
      </c>
      <c r="E64" s="96" t="str" cm="1">
        <f t="array" ref="E64">SUBSTITUTE( INDEX(Table17[Other_Display_Suppressed], MATCH(1,(Table17[Question]=$A$4)*(Table17[Q9_AreaOfWork]=$B$2)*(Table17[Q8_TypeDentalcareProvided_Grouped]= Table118354[[#Headers],[Other]] )*(Table17[Question_Answers]=Table118354[[#This Row],[Other]]),0)),"'", "")</f>
        <v>285</v>
      </c>
    </row>
    <row r="65" spans="1:5" s="36" customFormat="1" ht="36" customHeight="1" x14ac:dyDescent="0.35">
      <c r="A65" s="36" t="s">
        <v>28</v>
      </c>
      <c r="B65" s="17"/>
      <c r="C65" s="17"/>
      <c r="D65" s="17"/>
      <c r="E65" s="17"/>
    </row>
    <row r="66" spans="1:5" ht="15.5" x14ac:dyDescent="0.35">
      <c r="A66" s="13" t="s">
        <v>37</v>
      </c>
    </row>
    <row r="67" spans="1:5" ht="15.5" x14ac:dyDescent="0.35">
      <c r="A67" s="18" t="s">
        <v>38</v>
      </c>
    </row>
    <row r="68" spans="1:5" ht="15.5" x14ac:dyDescent="0.35">
      <c r="A68" s="18" t="s">
        <v>39</v>
      </c>
    </row>
    <row r="69" spans="1:5" ht="15.5" x14ac:dyDescent="0.35">
      <c r="A69" s="18" t="s">
        <v>40</v>
      </c>
    </row>
    <row r="70" spans="1:5" ht="24" customHeight="1" x14ac:dyDescent="0.35">
      <c r="A70" s="18" t="s">
        <v>41</v>
      </c>
    </row>
    <row r="71" spans="1:5" s="17" customFormat="1" ht="15.5" x14ac:dyDescent="0.35">
      <c r="A71" s="101" t="s">
        <v>14</v>
      </c>
    </row>
    <row r="72" spans="1:5" s="17" customFormat="1" ht="15.5" x14ac:dyDescent="0.35">
      <c r="A72" s="28" t="s">
        <v>15</v>
      </c>
    </row>
    <row r="73" spans="1:5" s="17" customFormat="1" ht="15.5" x14ac:dyDescent="0.35">
      <c r="A73" s="30" t="s">
        <v>16</v>
      </c>
    </row>
  </sheetData>
  <sheetProtection algorithmName="SHA-512" hashValue="zRdooE3EmcYJoozv6KTdngijyCsvRP1QxPDhTH7M1++U6YfVVMD1oPPR8j1UWEZtsNNuTKuqPBmlnuiQqXUV+w==" saltValue="WWEzCuSaeHOAMAdKTF+B7A==" spinCount="100000" sheet="1" objects="1" scenarios="1" selectLockedCells="1"/>
  <mergeCells count="1">
    <mergeCell ref="B2:C2"/>
  </mergeCells>
  <pageMargins left="0.7" right="0.7" top="0.75" bottom="0.75" header="0.3" footer="0.3"/>
  <pageSetup paperSize="9" orientation="portrait" verticalDpi="0" r:id="rId1"/>
  <tableParts count="5">
    <tablePart r:id="rId2"/>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4BF06060-4420-4704-8EC5-B5FCF600D2DE}">
          <x14:formula1>
            <xm:f>'Master Data'!$A$2:$A$8</xm:f>
          </x14:formula1>
          <xm:sqref>B2:C2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1411E-6ED2-48E7-BCAF-3FE307897A09}">
  <sheetPr codeName="Sheet6">
    <tabColor theme="9" tint="0.59999389629810485"/>
  </sheetPr>
  <dimension ref="A1:F109"/>
  <sheetViews>
    <sheetView showGridLines="0" zoomScale="85" zoomScaleNormal="85" workbookViewId="0">
      <pane ySplit="4" topLeftCell="A5" activePane="bottomLeft" state="frozen"/>
      <selection activeCell="F36" sqref="F36"/>
      <selection pane="bottomLeft" activeCell="B2" sqref="B2:C2"/>
    </sheetView>
  </sheetViews>
  <sheetFormatPr defaultColWidth="11.453125" defaultRowHeight="15" customHeight="1" x14ac:dyDescent="0.35"/>
  <cols>
    <col min="1" max="1" width="92.453125" style="102" customWidth="1"/>
    <col min="2" max="2" width="20.54296875" style="8" customWidth="1"/>
    <col min="3" max="3" width="24.453125" style="8" customWidth="1"/>
    <col min="4" max="4" width="48.54296875" style="8" customWidth="1"/>
    <col min="5" max="5" width="21.453125" style="8" customWidth="1"/>
    <col min="6" max="16384" width="11.453125" style="18"/>
  </cols>
  <sheetData>
    <row r="1" spans="1:6" ht="9" customHeight="1" x14ac:dyDescent="0.35">
      <c r="A1" s="18"/>
      <c r="F1" s="8"/>
    </row>
    <row r="2" spans="1:6" ht="21" customHeight="1" x14ac:dyDescent="0.35">
      <c r="A2" s="14" t="s">
        <v>17</v>
      </c>
      <c r="B2" s="177" t="s">
        <v>18</v>
      </c>
      <c r="C2" s="177"/>
      <c r="F2" s="8"/>
    </row>
    <row r="3" spans="1:6" s="19" customFormat="1" ht="9" customHeight="1" x14ac:dyDescent="0.35">
      <c r="B3" s="20"/>
      <c r="C3" s="20"/>
      <c r="D3" s="20"/>
      <c r="E3" s="20"/>
      <c r="F3" s="20"/>
    </row>
    <row r="4" spans="1:6" s="81" customFormat="1" ht="30" customHeight="1" x14ac:dyDescent="0.35">
      <c r="A4" s="81" t="s">
        <v>367</v>
      </c>
      <c r="B4" s="82"/>
      <c r="C4" s="82"/>
      <c r="D4" s="83"/>
      <c r="E4" s="82"/>
      <c r="F4" s="82"/>
    </row>
    <row r="5" spans="1:6" s="84" customFormat="1" ht="28.4" customHeight="1" x14ac:dyDescent="0.35">
      <c r="A5" s="84" t="str">
        <f>B2</f>
        <v>United Kingdom</v>
      </c>
      <c r="B5" s="85"/>
      <c r="C5" s="85"/>
      <c r="D5" s="85"/>
      <c r="E5" s="85"/>
    </row>
    <row r="6" spans="1:6" ht="15.5" x14ac:dyDescent="0.35">
      <c r="A6" s="86" t="s">
        <v>368</v>
      </c>
      <c r="B6" s="87" t="s">
        <v>45</v>
      </c>
      <c r="E6" s="28"/>
    </row>
    <row r="7" spans="1:6" ht="17.5" x14ac:dyDescent="0.35">
      <c r="A7" s="35" t="s">
        <v>369</v>
      </c>
      <c r="B7" s="154" t="str" cm="1">
        <f t="array" ref="B7">SUBSTITUTE( INDEX(Table17[Total_Display_Suppressed], MATCH(1,(Table17[Question]=$A$4)*(Table17[Q9_AreaOfWork]=$B$2)*(Table17[Q8_TypeDentalcareProvided_Grouped]= "All" )*(Table17[Question_Answers]= A7 ),0)),"'", "")</f>
        <v>0.5%</v>
      </c>
      <c r="D7" s="155"/>
      <c r="E7" s="155"/>
    </row>
    <row r="8" spans="1:6" ht="17.5" x14ac:dyDescent="0.35">
      <c r="A8" s="35" t="s">
        <v>370</v>
      </c>
      <c r="B8" s="154" t="str" cm="1">
        <f t="array" ref="B8">SUBSTITUTE( INDEX(Table17[Total_Display_Suppressed], MATCH(1,(Table17[Question]=$A$4)*(Table17[Q9_AreaOfWork]=$B$2)*(Table17[Q8_TypeDentalcareProvided_Grouped]= "All" )*(Table17[Question_Answers]= A8 ),0)),"'", "")</f>
        <v>4.6%</v>
      </c>
      <c r="D8" s="155"/>
      <c r="E8" s="155"/>
    </row>
    <row r="9" spans="1:6" ht="17.5" x14ac:dyDescent="0.35">
      <c r="A9" s="35" t="s">
        <v>371</v>
      </c>
      <c r="B9" s="154" t="str" cm="1">
        <f t="array" ref="B9">SUBSTITUTE( INDEX(Table17[Total_Display_Suppressed], MATCH(1,(Table17[Question]=$A$4)*(Table17[Q9_AreaOfWork]=$B$2)*(Table17[Q8_TypeDentalcareProvided_Grouped]= "All" )*(Table17[Question_Answers]= A9 ),0)),"'", "")</f>
        <v>6.3%</v>
      </c>
      <c r="D9" s="155"/>
      <c r="E9" s="155"/>
    </row>
    <row r="10" spans="1:6" ht="17.5" x14ac:dyDescent="0.35">
      <c r="A10" s="35" t="s">
        <v>372</v>
      </c>
      <c r="B10" s="154" t="str" cm="1">
        <f t="array" ref="B10">SUBSTITUTE( INDEX(Table17[Total_Display_Suppressed], MATCH(1,(Table17[Question]=$A$4)*(Table17[Q9_AreaOfWork]=$B$2)*(Table17[Q8_TypeDentalcareProvided_Grouped]= "All" )*(Table17[Question_Answers]= A10 ),0)),"'", "")</f>
        <v>68%</v>
      </c>
      <c r="D10" s="155"/>
      <c r="E10" s="155"/>
    </row>
    <row r="11" spans="1:6" ht="17.5" x14ac:dyDescent="0.35">
      <c r="A11" s="35" t="s">
        <v>373</v>
      </c>
      <c r="B11" s="154" t="str" cm="1">
        <f t="array" ref="B11">SUBSTITUTE( INDEX(Table17[Total_Display_Suppressed], MATCH(1,(Table17[Question]=$A$4)*(Table17[Q9_AreaOfWork]=$B$2)*(Table17[Q8_TypeDentalcareProvided_Grouped]= "All" )*(Table17[Question_Answers]= A11 ),0)),"'", "")</f>
        <v>3.3%</v>
      </c>
      <c r="D11" s="155"/>
      <c r="E11" s="155"/>
    </row>
    <row r="12" spans="1:6" ht="17.5" x14ac:dyDescent="0.35">
      <c r="A12" s="35" t="s">
        <v>374</v>
      </c>
      <c r="B12" s="154" t="str" cm="1">
        <f t="array" ref="B12">SUBSTITUTE( INDEX(Table17[Total_Display_Suppressed], MATCH(1,(Table17[Question]=$A$4)*(Table17[Q9_AreaOfWork]=$B$2)*(Table17[Q8_TypeDentalcareProvided_Grouped]= "All" )*(Table17[Question_Answers]= A12 ),0)),"'", "")</f>
        <v>0.8%</v>
      </c>
      <c r="D12" s="155"/>
      <c r="E12" s="155"/>
    </row>
    <row r="13" spans="1:6" ht="17.5" x14ac:dyDescent="0.35">
      <c r="A13" s="35" t="s">
        <v>375</v>
      </c>
      <c r="B13" s="154" t="str" cm="1">
        <f t="array" ref="B13">SUBSTITUTE( INDEX(Table17[Total_Display_Suppressed], MATCH(1,(Table17[Question]=$A$4)*(Table17[Q9_AreaOfWork]=$B$2)*(Table17[Q8_TypeDentalcareProvided_Grouped]= "All" )*(Table17[Question_Answers]= A13 ),0)),"'", "")</f>
        <v>0.1%</v>
      </c>
      <c r="D13" s="155"/>
      <c r="E13" s="155"/>
    </row>
    <row r="14" spans="1:6" ht="17.5" x14ac:dyDescent="0.35">
      <c r="A14" s="35" t="s">
        <v>376</v>
      </c>
      <c r="B14" s="154" t="str" cm="1">
        <f t="array" ref="B14">SUBSTITUTE( INDEX(Table17[Total_Display_Suppressed], MATCH(1,(Table17[Question]=$A$4)*(Table17[Q9_AreaOfWork]=$B$2)*(Table17[Q8_TypeDentalcareProvided_Grouped]= "All" )*(Table17[Question_Answers]= A14 ),0)),"'", "")</f>
        <v>1.4%</v>
      </c>
      <c r="D14" s="155"/>
      <c r="E14" s="155"/>
    </row>
    <row r="15" spans="1:6" ht="17.5" x14ac:dyDescent="0.35">
      <c r="A15" s="35" t="s">
        <v>71</v>
      </c>
      <c r="B15" s="154" t="str" cm="1">
        <f t="array" ref="B15">SUBSTITUTE( INDEX(Table17[Total_Display_Suppressed], MATCH(1,(Table17[Question]=$A$4)*(Table17[Q9_AreaOfWork]=$B$2)*(Table17[Q8_TypeDentalcareProvided_Grouped]= "All" )*(Table17[Question_Answers]= A15 ),0)),"'", "")</f>
        <v>0.2%</v>
      </c>
      <c r="D15" s="155"/>
      <c r="E15" s="155"/>
    </row>
    <row r="16" spans="1:6" ht="17.5" x14ac:dyDescent="0.35">
      <c r="A16" s="35" t="s">
        <v>377</v>
      </c>
      <c r="B16" s="154" t="str" cm="1">
        <f t="array" ref="B16">SUBSTITUTE( INDEX(Table17[Total_Display_Suppressed], MATCH(1,(Table17[Question]=$A$4)*(Table17[Q9_AreaOfWork]=$B$2)*(Table17[Q8_TypeDentalcareProvided_Grouped]= "All" )*(Table17[Question_Answers]= A16 ),0)),"'", "")</f>
        <v>0.3%</v>
      </c>
      <c r="D16" s="155"/>
      <c r="E16" s="155"/>
    </row>
    <row r="17" spans="1:6" ht="17.5" x14ac:dyDescent="0.35">
      <c r="A17" s="18" t="s">
        <v>33</v>
      </c>
      <c r="B17" s="154" t="str" cm="1">
        <f t="array" ref="B17">SUBSTITUTE( INDEX(Table17[Total_Display_Suppressed], MATCH(1,(Table17[Question]=$A$4)*(Table17[Q9_AreaOfWork]=$B$2)*(Table17[Q8_TypeDentalcareProvided_Grouped]= "All" )*(Table17[Question_Answers]= A17 ),0)),"'", "")</f>
        <v>1.1%</v>
      </c>
      <c r="D17" s="155"/>
      <c r="E17" s="155"/>
    </row>
    <row r="18" spans="1:6" ht="17.5" x14ac:dyDescent="0.35">
      <c r="A18" s="35" t="s">
        <v>378</v>
      </c>
      <c r="B18" s="154" t="str" cm="1">
        <f t="array" ref="B18">SUBSTITUTE( INDEX(Table17[Total_Display_Suppressed], MATCH(1,(Table17[Question]=$A$4)*(Table17[Q9_AreaOfWork]=$B$2)*(Table17[Q8_TypeDentalcareProvided_Grouped]= "All" )*(Table17[Question_Answers]= A18 ),0)),"'", "")</f>
        <v>4.3%</v>
      </c>
      <c r="D18" s="155"/>
      <c r="E18" s="155"/>
    </row>
    <row r="19" spans="1:6" ht="17.5" x14ac:dyDescent="0.35">
      <c r="A19" s="35" t="s">
        <v>26</v>
      </c>
      <c r="B19" s="154" t="str" cm="1">
        <f t="array" ref="B19">SUBSTITUTE( INDEX(Table17[Total_Display_Suppressed], MATCH(1,(Table17[Question]=$A$4)*(Table17[Q9_AreaOfWork]=$B$2)*(Table17[Q8_TypeDentalcareProvided_Grouped]= "All" )*(Table17[Question_Answers]= A19 ),0)),"'", "")</f>
        <v>0.7%</v>
      </c>
      <c r="D19" s="155"/>
      <c r="E19" s="155"/>
    </row>
    <row r="20" spans="1:6" ht="17.149999999999999" customHeight="1" x14ac:dyDescent="0.35">
      <c r="A20" s="35" t="s">
        <v>379</v>
      </c>
      <c r="B20" s="154" t="str" cm="1">
        <f t="array" ref="B20">SUBSTITUTE( INDEX(Table17[Total_Display_Suppressed], MATCH(1,(Table17[Question]=$A$4)*(Table17[Q9_AreaOfWork]=$B$2)*(Table17[Q8_TypeDentalcareProvided_Grouped]= "All" )*(Table17[Question_Answers]= A20 ),0)),"'", "")</f>
        <v>1.4%</v>
      </c>
      <c r="D20" s="155"/>
      <c r="E20" s="155"/>
    </row>
    <row r="21" spans="1:6" ht="17.149999999999999" customHeight="1" x14ac:dyDescent="0.35">
      <c r="A21" s="35" t="s">
        <v>380</v>
      </c>
      <c r="B21" s="154" t="str" cm="1">
        <f t="array" ref="B21">SUBSTITUTE( INDEX(Table17[Total_Display_Suppressed], MATCH(1,(Table17[Question]=$A$4)*(Table17[Q9_AreaOfWork]=$B$2)*(Table17[Q8_TypeDentalcareProvided_Grouped]= "All" )*(Table17[Question_Answers]= A21 ),0)),"'", "")</f>
        <v>7.1%</v>
      </c>
      <c r="D21" s="155"/>
      <c r="E21" s="155"/>
    </row>
    <row r="22" spans="1:6" s="159" customFormat="1" ht="17.149999999999999" customHeight="1" x14ac:dyDescent="0.35">
      <c r="A22" s="156" t="s">
        <v>27</v>
      </c>
      <c r="B22" s="157" t="str" cm="1">
        <f t="array" ref="B22">SUBSTITUTE( INDEX(Table17[Total_Display_Suppressed], MATCH(1,(Table17[Question]=$A$4)*(Table17[Q9_AreaOfWork]=$B$2)*(Table17[Q8_TypeDentalcareProvided_Grouped]= "All" )*(Table17[Question_Answers]= A22 ),0)),"'", "")</f>
        <v>38805</v>
      </c>
      <c r="C22" s="158"/>
    </row>
    <row r="23" spans="1:6" s="36" customFormat="1" ht="17.149999999999999" customHeight="1" x14ac:dyDescent="0.35">
      <c r="A23" s="91" t="s">
        <v>28</v>
      </c>
      <c r="B23" s="17"/>
      <c r="C23" s="92"/>
      <c r="D23" s="160"/>
      <c r="E23" s="160"/>
    </row>
    <row r="24" spans="1:6" ht="30" customHeight="1" x14ac:dyDescent="0.35">
      <c r="A24" s="93" t="s">
        <v>49</v>
      </c>
      <c r="F24" s="112"/>
    </row>
    <row r="25" spans="1:6" s="13" customFormat="1" ht="15.5" x14ac:dyDescent="0.35">
      <c r="A25" s="94" t="s">
        <v>29</v>
      </c>
      <c r="B25" s="94" t="s">
        <v>30</v>
      </c>
      <c r="C25" s="94" t="s">
        <v>50</v>
      </c>
      <c r="D25" s="94" t="s">
        <v>32</v>
      </c>
      <c r="E25" s="94" t="s">
        <v>33</v>
      </c>
    </row>
    <row r="26" spans="1:6" ht="17.5" x14ac:dyDescent="0.35">
      <c r="A26" s="161" t="s">
        <v>369</v>
      </c>
      <c r="B26" s="95" t="str" cm="1">
        <f t="array" ref="B26">SUBSTITUTE( INDEX(Table17[Clinical_Display_Suppressed], MATCH(1,(Table17[Question]=$A$4)*(Table17[Q9_AreaOfWork]=$B$2)*(Table17[Q8_TypeDentalcareProvided_Grouped]= Table139376[[#Headers],[NHS]] )*(Table17[Question_Answers]=Table139376[[#This Row],[NHS]]),0)),"'", "")</f>
        <v>0.3%</v>
      </c>
      <c r="C26" s="95" t="str" cm="1">
        <f t="array" ref="C26">SUBSTITUTE( INDEX(Table17[Non_Display_Suppressed], MATCH(1,(Table17[Question]=$A$4)*(Table17[Q9_AreaOfWork]=$B$2)*(Table17[Q8_TypeDentalcareProvided_Grouped]= Table139376[[#Headers],[NHS]] )*(Table17[Question_Answers]=Table139376[[#This Row],[NHS]]),0)),"'", "")</f>
        <v>...</v>
      </c>
      <c r="D26" s="95" t="str" cm="1">
        <f t="array" ref="D26">SUBSTITUTE( INDEX(Table17[Mix_Display_Suppressed], MATCH(1,(Table17[Question]=$A$4)*(Table17[Q9_AreaOfWork]=$B$2)*(Table17[Q8_TypeDentalcareProvided_Grouped]= Table139376[[#Headers],[NHS]] )*(Table17[Question_Answers]=Table139376[[#This Row],[NHS]]),0)),"'", "")</f>
        <v>...</v>
      </c>
      <c r="E26" s="95" t="str" cm="1">
        <f t="array" ref="E26">SUBSTITUTE( INDEX(Table17[Other_Display_Suppressed], MATCH(1,(Table17[Question]=$A$4)*(Table17[Q9_AreaOfWork]=$B$2)*(Table17[Q8_TypeDentalcareProvided_Grouped]= Table139376[[#Headers],[NHS]] )*(Table17[Question_Answers]=Table139376[[#This Row],[NHS]]),0)),"'", "")</f>
        <v/>
      </c>
      <c r="F26" s="112"/>
    </row>
    <row r="27" spans="1:6" ht="17.5" x14ac:dyDescent="0.35">
      <c r="A27" s="161" t="s">
        <v>370</v>
      </c>
      <c r="B27" s="95" t="str" cm="1">
        <f t="array" ref="B27">SUBSTITUTE( INDEX(Table17[Clinical_Display_Suppressed], MATCH(1,(Table17[Question]=$A$4)*(Table17[Q9_AreaOfWork]=$B$2)*(Table17[Q8_TypeDentalcareProvided_Grouped]= Table139376[[#Headers],[NHS]] )*(Table17[Question_Answers]=Table139376[[#This Row],[NHS]]),0)),"'", "")</f>
        <v>9.9%</v>
      </c>
      <c r="C27" s="95" t="str" cm="1">
        <f t="array" ref="C27">SUBSTITUTE( INDEX(Table17[Non_Display_Suppressed], MATCH(1,(Table17[Question]=$A$4)*(Table17[Q9_AreaOfWork]=$B$2)*(Table17[Q8_TypeDentalcareProvided_Grouped]= Table139376[[#Headers],[NHS]] )*(Table17[Question_Answers]=Table139376[[#This Row],[NHS]]),0)),"'", "")</f>
        <v>11.6%</v>
      </c>
      <c r="D27" s="95" t="str" cm="1">
        <f t="array" ref="D27">SUBSTITUTE( INDEX(Table17[Mix_Display_Suppressed], MATCH(1,(Table17[Question]=$A$4)*(Table17[Q9_AreaOfWork]=$B$2)*(Table17[Q8_TypeDentalcareProvided_Grouped]= Table139376[[#Headers],[NHS]] )*(Table17[Question_Answers]=Table139376[[#This Row],[NHS]]),0)),"'", "")</f>
        <v>9.7%</v>
      </c>
      <c r="E27" s="95" t="str" cm="1">
        <f t="array" ref="E27">SUBSTITUTE( INDEX(Table17[Other_Display_Suppressed], MATCH(1,(Table17[Question]=$A$4)*(Table17[Q9_AreaOfWork]=$B$2)*(Table17[Q8_TypeDentalcareProvided_Grouped]= Table139376[[#Headers],[NHS]] )*(Table17[Question_Answers]=Table139376[[#This Row],[NHS]]),0)),"'", "")</f>
        <v>...</v>
      </c>
    </row>
    <row r="28" spans="1:6" ht="17.5" x14ac:dyDescent="0.35">
      <c r="A28" s="161" t="s">
        <v>371</v>
      </c>
      <c r="B28" s="95" t="str" cm="1">
        <f t="array" ref="B28">SUBSTITUTE( INDEX(Table17[Clinical_Display_Suppressed], MATCH(1,(Table17[Question]=$A$4)*(Table17[Q9_AreaOfWork]=$B$2)*(Table17[Q8_TypeDentalcareProvided_Grouped]= Table139376[[#Headers],[NHS]] )*(Table17[Question_Answers]=Table139376[[#This Row],[NHS]]),0)),"'", "")</f>
        <v>9.6%</v>
      </c>
      <c r="C28" s="95" t="str" cm="1">
        <f t="array" ref="C28">SUBSTITUTE( INDEX(Table17[Non_Display_Suppressed], MATCH(1,(Table17[Question]=$A$4)*(Table17[Q9_AreaOfWork]=$B$2)*(Table17[Q8_TypeDentalcareProvided_Grouped]= Table139376[[#Headers],[NHS]] )*(Table17[Question_Answers]=Table139376[[#This Row],[NHS]]),0)),"'", "")</f>
        <v>10.9%</v>
      </c>
      <c r="D28" s="95" t="str" cm="1">
        <f t="array" ref="D28">SUBSTITUTE( INDEX(Table17[Mix_Display_Suppressed], MATCH(1,(Table17[Question]=$A$4)*(Table17[Q9_AreaOfWork]=$B$2)*(Table17[Q8_TypeDentalcareProvided_Grouped]= Table139376[[#Headers],[NHS]] )*(Table17[Question_Answers]=Table139376[[#This Row],[NHS]]),0)),"'", "")</f>
        <v>23.3%</v>
      </c>
      <c r="E28" s="95" t="str" cm="1">
        <f t="array" ref="E28">SUBSTITUTE( INDEX(Table17[Other_Display_Suppressed], MATCH(1,(Table17[Question]=$A$4)*(Table17[Q9_AreaOfWork]=$B$2)*(Table17[Q8_TypeDentalcareProvided_Grouped]= Table139376[[#Headers],[NHS]] )*(Table17[Question_Answers]=Table139376[[#This Row],[NHS]]),0)),"'", "")</f>
        <v>7.3%</v>
      </c>
      <c r="F28" s="112"/>
    </row>
    <row r="29" spans="1:6" ht="17.5" x14ac:dyDescent="0.35">
      <c r="A29" s="161" t="s">
        <v>372</v>
      </c>
      <c r="B29" s="95" t="str" cm="1">
        <f t="array" ref="B29">SUBSTITUTE( INDEX(Table17[Clinical_Display_Suppressed], MATCH(1,(Table17[Question]=$A$4)*(Table17[Q9_AreaOfWork]=$B$2)*(Table17[Q8_TypeDentalcareProvided_Grouped]= Table139376[[#Headers],[NHS]] )*(Table17[Question_Answers]=Table139376[[#This Row],[NHS]]),0)),"'", "")</f>
        <v>60.8%</v>
      </c>
      <c r="C29" s="88" t="str" cm="1">
        <f t="array" ref="C29">SUBSTITUTE( INDEX(Table17[Non_Display_Suppressed], MATCH(1,(Table17[Question]=$A$4)*(Table17[Q9_AreaOfWork]=$B$2)*(Table17[Q8_TypeDentalcareProvided_Grouped]= Table139376[[#Headers],[NHS]] )*(Table17[Question_Answers]=Table139376[[#This Row],[NHS]]),0)),"'", "")</f>
        <v>17.9%</v>
      </c>
      <c r="D29" s="114" t="str" cm="1">
        <f t="array" ref="D29">SUBSTITUTE( INDEX(Table17[Mix_Display_Suppressed], MATCH(1,(Table17[Question]=$A$4)*(Table17[Q9_AreaOfWork]=$B$2)*(Table17[Q8_TypeDentalcareProvided_Grouped]= Table139376[[#Headers],[NHS]] )*(Table17[Question_Answers]=Table139376[[#This Row],[NHS]]),0)),"'", "")</f>
        <v>24.5%</v>
      </c>
      <c r="E29" s="95" t="str" cm="1">
        <f t="array" ref="E29">SUBSTITUTE( INDEX(Table17[Other_Display_Suppressed], MATCH(1,(Table17[Question]=$A$4)*(Table17[Q9_AreaOfWork]=$B$2)*(Table17[Q8_TypeDentalcareProvided_Grouped]= Table139376[[#Headers],[NHS]] )*(Table17[Question_Answers]=Table139376[[#This Row],[NHS]]),0)),"'", "")</f>
        <v>69.7%</v>
      </c>
      <c r="F29" s="112"/>
    </row>
    <row r="30" spans="1:6" ht="17.5" x14ac:dyDescent="0.35">
      <c r="A30" s="161" t="s">
        <v>373</v>
      </c>
      <c r="B30" s="95" t="str" cm="1">
        <f t="array" ref="B30">SUBSTITUTE( INDEX(Table17[Clinical_Display_Suppressed], MATCH(1,(Table17[Question]=$A$4)*(Table17[Q9_AreaOfWork]=$B$2)*(Table17[Q8_TypeDentalcareProvided_Grouped]= Table139376[[#Headers],[NHS]] )*(Table17[Question_Answers]=Table139376[[#This Row],[NHS]]),0)),"'", "")</f>
        <v>3%</v>
      </c>
      <c r="C30" s="95" t="str" cm="1">
        <f t="array" ref="C30">SUBSTITUTE( INDEX(Table17[Non_Display_Suppressed], MATCH(1,(Table17[Question]=$A$4)*(Table17[Q9_AreaOfWork]=$B$2)*(Table17[Q8_TypeDentalcareProvided_Grouped]= Table139376[[#Headers],[NHS]] )*(Table17[Question_Answers]=Table139376[[#This Row],[NHS]]),0)),"'", "")</f>
        <v>12.2%</v>
      </c>
      <c r="D30" s="95" t="str" cm="1">
        <f t="array" ref="D30">SUBSTITUTE( INDEX(Table17[Mix_Display_Suppressed], MATCH(1,(Table17[Question]=$A$4)*(Table17[Q9_AreaOfWork]=$B$2)*(Table17[Q8_TypeDentalcareProvided_Grouped]= Table139376[[#Headers],[NHS]] )*(Table17[Question_Answers]=Table139376[[#This Row],[NHS]]),0)),"'", "")</f>
        <v>11.7%</v>
      </c>
      <c r="E30" s="95" t="str" cm="1">
        <f t="array" ref="E30">SUBSTITUTE( INDEX(Table17[Other_Display_Suppressed], MATCH(1,(Table17[Question]=$A$4)*(Table17[Q9_AreaOfWork]=$B$2)*(Table17[Q8_TypeDentalcareProvided_Grouped]= Table139376[[#Headers],[NHS]] )*(Table17[Question_Answers]=Table139376[[#This Row],[NHS]]),0)),"'", "")</f>
        <v>...</v>
      </c>
      <c r="F30" s="112"/>
    </row>
    <row r="31" spans="1:6" ht="17.5" x14ac:dyDescent="0.35">
      <c r="A31" s="161" t="s">
        <v>374</v>
      </c>
      <c r="B31" s="95" t="str" cm="1">
        <f t="array" ref="B31">SUBSTITUTE( INDEX(Table17[Clinical_Display_Suppressed], MATCH(1,(Table17[Question]=$A$4)*(Table17[Q9_AreaOfWork]=$B$2)*(Table17[Q8_TypeDentalcareProvided_Grouped]= Table139376[[#Headers],[NHS]] )*(Table17[Question_Answers]=Table139376[[#This Row],[NHS]]),0)),"'", "")</f>
        <v>0.8%</v>
      </c>
      <c r="C31" s="95" t="str" cm="1">
        <f t="array" ref="C31">SUBSTITUTE( INDEX(Table17[Non_Display_Suppressed], MATCH(1,(Table17[Question]=$A$4)*(Table17[Q9_AreaOfWork]=$B$2)*(Table17[Q8_TypeDentalcareProvided_Grouped]= Table139376[[#Headers],[NHS]] )*(Table17[Question_Answers]=Table139376[[#This Row],[NHS]]),0)),"'", "")</f>
        <v>2%</v>
      </c>
      <c r="D31" s="95" t="str" cm="1">
        <f t="array" ref="D31">SUBSTITUTE( INDEX(Table17[Mix_Display_Suppressed], MATCH(1,(Table17[Question]=$A$4)*(Table17[Q9_AreaOfWork]=$B$2)*(Table17[Q8_TypeDentalcareProvided_Grouped]= Table139376[[#Headers],[NHS]] )*(Table17[Question_Answers]=Table139376[[#This Row],[NHS]]),0)),"'", "")</f>
        <v>1.7%</v>
      </c>
      <c r="E31" s="95" t="str" cm="1">
        <f t="array" ref="E31">SUBSTITUTE( INDEX(Table17[Other_Display_Suppressed], MATCH(1,(Table17[Question]=$A$4)*(Table17[Q9_AreaOfWork]=$B$2)*(Table17[Q8_TypeDentalcareProvided_Grouped]= Table139376[[#Headers],[NHS]] )*(Table17[Question_Answers]=Table139376[[#This Row],[NHS]]),0)),"'", "")</f>
        <v>...</v>
      </c>
    </row>
    <row r="32" spans="1:6" ht="17.5" x14ac:dyDescent="0.35">
      <c r="A32" s="161" t="s">
        <v>375</v>
      </c>
      <c r="B32" s="95" t="str" cm="1">
        <f t="array" ref="B32">SUBSTITUTE( INDEX(Table17[Clinical_Display_Suppressed], MATCH(1,(Table17[Question]=$A$4)*(Table17[Q9_AreaOfWork]=$B$2)*(Table17[Q8_TypeDentalcareProvided_Grouped]= Table139376[[#Headers],[NHS]] )*(Table17[Question_Answers]=Table139376[[#This Row],[NHS]]),0)),"'", "")</f>
        <v>...</v>
      </c>
      <c r="C32" s="95" t="str" cm="1">
        <f t="array" ref="C32">SUBSTITUTE( INDEX(Table17[Non_Display_Suppressed], MATCH(1,(Table17[Question]=$A$4)*(Table17[Q9_AreaOfWork]=$B$2)*(Table17[Q8_TypeDentalcareProvided_Grouped]= Table139376[[#Headers],[NHS]] )*(Table17[Question_Answers]=Table139376[[#This Row],[NHS]]),0)),"'", "")</f>
        <v>...</v>
      </c>
      <c r="D32" s="95" t="str" cm="1">
        <f t="array" ref="D32">SUBSTITUTE( INDEX(Table17[Mix_Display_Suppressed], MATCH(1,(Table17[Question]=$A$4)*(Table17[Q9_AreaOfWork]=$B$2)*(Table17[Q8_TypeDentalcareProvided_Grouped]= Table139376[[#Headers],[NHS]] )*(Table17[Question_Answers]=Table139376[[#This Row],[NHS]]),0)),"'", "")</f>
        <v>...</v>
      </c>
      <c r="E32" s="95" t="str" cm="1">
        <f t="array" ref="E32">SUBSTITUTE( INDEX(Table17[Other_Display_Suppressed], MATCH(1,(Table17[Question]=$A$4)*(Table17[Q9_AreaOfWork]=$B$2)*(Table17[Q8_TypeDentalcareProvided_Grouped]= Table139376[[#Headers],[NHS]] )*(Table17[Question_Answers]=Table139376[[#This Row],[NHS]]),0)),"'", "")</f>
        <v/>
      </c>
    </row>
    <row r="33" spans="1:6" ht="17.5" x14ac:dyDescent="0.35">
      <c r="A33" s="161" t="s">
        <v>376</v>
      </c>
      <c r="B33" s="95" t="str" cm="1">
        <f t="array" ref="B33">SUBSTITUTE( INDEX(Table17[Clinical_Display_Suppressed], MATCH(1,(Table17[Question]=$A$4)*(Table17[Q9_AreaOfWork]=$B$2)*(Table17[Q8_TypeDentalcareProvided_Grouped]= Table139376[[#Headers],[NHS]] )*(Table17[Question_Answers]=Table139376[[#This Row],[NHS]]),0)),"'", "")</f>
        <v>0.5%</v>
      </c>
      <c r="C33" s="95" t="str" cm="1">
        <f t="array" ref="C33">SUBSTITUTE( INDEX(Table17[Non_Display_Suppressed], MATCH(1,(Table17[Question]=$A$4)*(Table17[Q9_AreaOfWork]=$B$2)*(Table17[Q8_TypeDentalcareProvided_Grouped]= Table139376[[#Headers],[NHS]] )*(Table17[Question_Answers]=Table139376[[#This Row],[NHS]]),0)),"'", "")</f>
        <v>17.3%</v>
      </c>
      <c r="D33" s="95" t="str" cm="1">
        <f t="array" ref="D33">SUBSTITUTE( INDEX(Table17[Mix_Display_Suppressed], MATCH(1,(Table17[Question]=$A$4)*(Table17[Q9_AreaOfWork]=$B$2)*(Table17[Q8_TypeDentalcareProvided_Grouped]= Table139376[[#Headers],[NHS]] )*(Table17[Question_Answers]=Table139376[[#This Row],[NHS]]),0)),"'", "")</f>
        <v>4.3%</v>
      </c>
      <c r="E33" s="95" t="str" cm="1">
        <f t="array" ref="E33">SUBSTITUTE( INDEX(Table17[Other_Display_Suppressed], MATCH(1,(Table17[Question]=$A$4)*(Table17[Q9_AreaOfWork]=$B$2)*(Table17[Q8_TypeDentalcareProvided_Grouped]= Table139376[[#Headers],[NHS]] )*(Table17[Question_Answers]=Table139376[[#This Row],[NHS]]),0)),"'", "")</f>
        <v/>
      </c>
    </row>
    <row r="34" spans="1:6" ht="17.5" x14ac:dyDescent="0.35">
      <c r="A34" s="161" t="s">
        <v>71</v>
      </c>
      <c r="B34" s="95" t="str" cm="1">
        <f t="array" ref="B34">SUBSTITUTE( INDEX(Table17[Clinical_Display_Suppressed], MATCH(1,(Table17[Question]=$A$4)*(Table17[Q9_AreaOfWork]=$B$2)*(Table17[Q8_TypeDentalcareProvided_Grouped]= Table139376[[#Headers],[NHS]] )*(Table17[Question_Answers]=Table139376[[#This Row],[NHS]]),0)),"'", "")</f>
        <v>...</v>
      </c>
      <c r="C34" s="95" t="str" cm="1">
        <f t="array" ref="C34">SUBSTITUTE( INDEX(Table17[Non_Display_Suppressed], MATCH(1,(Table17[Question]=$A$4)*(Table17[Q9_AreaOfWork]=$B$2)*(Table17[Q8_TypeDentalcareProvided_Grouped]= Table139376[[#Headers],[NHS]] )*(Table17[Question_Answers]=Table139376[[#This Row],[NHS]]),0)),"'", "")</f>
        <v>...</v>
      </c>
      <c r="D34" s="95" t="str" cm="1">
        <f t="array" ref="D34">SUBSTITUTE( INDEX(Table17[Mix_Display_Suppressed], MATCH(1,(Table17[Question]=$A$4)*(Table17[Q9_AreaOfWork]=$B$2)*(Table17[Q8_TypeDentalcareProvided_Grouped]= Table139376[[#Headers],[NHS]] )*(Table17[Question_Answers]=Table139376[[#This Row],[NHS]]),0)),"'", "")</f>
        <v/>
      </c>
      <c r="E34" s="95" t="str" cm="1">
        <f t="array" ref="E34">SUBSTITUTE( INDEX(Table17[Other_Display_Suppressed], MATCH(1,(Table17[Question]=$A$4)*(Table17[Q9_AreaOfWork]=$B$2)*(Table17[Q8_TypeDentalcareProvided_Grouped]= Table139376[[#Headers],[NHS]] )*(Table17[Question_Answers]=Table139376[[#This Row],[NHS]]),0)),"'", "")</f>
        <v>...</v>
      </c>
    </row>
    <row r="35" spans="1:6" ht="17.5" x14ac:dyDescent="0.35">
      <c r="A35" s="161" t="s">
        <v>377</v>
      </c>
      <c r="B35" s="95" t="str" cm="1">
        <f t="array" ref="B35">SUBSTITUTE( INDEX(Table17[Clinical_Display_Suppressed], MATCH(1,(Table17[Question]=$A$4)*(Table17[Q9_AreaOfWork]=$B$2)*(Table17[Q8_TypeDentalcareProvided_Grouped]= Table139376[[#Headers],[NHS]] )*(Table17[Question_Answers]=Table139376[[#This Row],[NHS]]),0)),"'", "")</f>
        <v>0.1%</v>
      </c>
      <c r="C35" s="95" t="str" cm="1">
        <f t="array" ref="C35">SUBSTITUTE( INDEX(Table17[Non_Display_Suppressed], MATCH(1,(Table17[Question]=$A$4)*(Table17[Q9_AreaOfWork]=$B$2)*(Table17[Q8_TypeDentalcareProvided_Grouped]= Table139376[[#Headers],[NHS]] )*(Table17[Question_Answers]=Table139376[[#This Row],[NHS]]),0)),"'", "")</f>
        <v>7.9%</v>
      </c>
      <c r="D35" s="95" t="str" cm="1">
        <f t="array" ref="D35">SUBSTITUTE( INDEX(Table17[Mix_Display_Suppressed], MATCH(1,(Table17[Question]=$A$4)*(Table17[Q9_AreaOfWork]=$B$2)*(Table17[Q8_TypeDentalcareProvided_Grouped]= Table139376[[#Headers],[NHS]] )*(Table17[Question_Answers]=Table139376[[#This Row],[NHS]]),0)),"'", "")</f>
        <v>0.6%</v>
      </c>
      <c r="E35" s="95" t="str" cm="1">
        <f t="array" ref="E35">SUBSTITUTE( INDEX(Table17[Other_Display_Suppressed], MATCH(1,(Table17[Question]=$A$4)*(Table17[Q9_AreaOfWork]=$B$2)*(Table17[Q8_TypeDentalcareProvided_Grouped]= Table139376[[#Headers],[NHS]] )*(Table17[Question_Answers]=Table139376[[#This Row],[NHS]]),0)),"'", "")</f>
        <v/>
      </c>
    </row>
    <row r="36" spans="1:6" ht="17.5" x14ac:dyDescent="0.35">
      <c r="A36" s="162" t="s">
        <v>33</v>
      </c>
      <c r="B36" s="95" t="str" cm="1">
        <f t="array" ref="B36">SUBSTITUTE( INDEX(Table17[Clinical_Display_Suppressed], MATCH(1,(Table17[Question]=$A$4)*(Table17[Q9_AreaOfWork]=$B$2)*(Table17[Q8_TypeDentalcareProvided_Grouped]= Table139376[[#Headers],[NHS]] )*(Table17[Question_Answers]=Table139376[[#This Row],[NHS]]),0)),"'", "")</f>
        <v>0.9%</v>
      </c>
      <c r="C36" s="95" t="str" cm="1">
        <f t="array" ref="C36">SUBSTITUTE( INDEX(Table17[Non_Display_Suppressed], MATCH(1,(Table17[Question]=$A$4)*(Table17[Q9_AreaOfWork]=$B$2)*(Table17[Q8_TypeDentalcareProvided_Grouped]= Table139376[[#Headers],[NHS]] )*(Table17[Question_Answers]=Table139376[[#This Row],[NHS]]),0)),"'", "")</f>
        <v>3.7%</v>
      </c>
      <c r="D36" s="95" t="str" cm="1">
        <f t="array" ref="D36">SUBSTITUTE( INDEX(Table17[Mix_Display_Suppressed], MATCH(1,(Table17[Question]=$A$4)*(Table17[Q9_AreaOfWork]=$B$2)*(Table17[Q8_TypeDentalcareProvided_Grouped]= Table139376[[#Headers],[NHS]] )*(Table17[Question_Answers]=Table139376[[#This Row],[NHS]]),0)),"'", "")</f>
        <v>1.6%</v>
      </c>
      <c r="E36" s="95" t="str" cm="1">
        <f t="array" ref="E36">SUBSTITUTE( INDEX(Table17[Other_Display_Suppressed], MATCH(1,(Table17[Question]=$A$4)*(Table17[Q9_AreaOfWork]=$B$2)*(Table17[Q8_TypeDentalcareProvided_Grouped]= Table139376[[#Headers],[NHS]] )*(Table17[Question_Answers]=Table139376[[#This Row],[NHS]]),0)),"'", "")</f>
        <v>...</v>
      </c>
    </row>
    <row r="37" spans="1:6" ht="17.5" x14ac:dyDescent="0.35">
      <c r="A37" s="161" t="s">
        <v>378</v>
      </c>
      <c r="B37" s="95" t="str" cm="1">
        <f t="array" ref="B37">SUBSTITUTE( INDEX(Table17[Clinical_Display_Suppressed], MATCH(1,(Table17[Question]=$A$4)*(Table17[Q9_AreaOfWork]=$B$2)*(Table17[Q8_TypeDentalcareProvided_Grouped]= Table139376[[#Headers],[NHS]] )*(Table17[Question_Answers]=Table139376[[#This Row],[NHS]]),0)),"'", "")</f>
        <v>8.7%</v>
      </c>
      <c r="C37" s="95" t="str" cm="1">
        <f t="array" ref="C37">SUBSTITUTE( INDEX(Table17[Non_Display_Suppressed], MATCH(1,(Table17[Question]=$A$4)*(Table17[Q9_AreaOfWork]=$B$2)*(Table17[Q8_TypeDentalcareProvided_Grouped]= Table139376[[#Headers],[NHS]] )*(Table17[Question_Answers]=Table139376[[#This Row],[NHS]]),0)),"'", "")</f>
        <v>3.3%</v>
      </c>
      <c r="D37" s="95" t="str" cm="1">
        <f t="array" ref="D37">SUBSTITUTE( INDEX(Table17[Mix_Display_Suppressed], MATCH(1,(Table17[Question]=$A$4)*(Table17[Q9_AreaOfWork]=$B$2)*(Table17[Q8_TypeDentalcareProvided_Grouped]= Table139376[[#Headers],[NHS]] )*(Table17[Question_Answers]=Table139376[[#This Row],[NHS]]),0)),"'", "")</f>
        <v>7.2%</v>
      </c>
      <c r="E37" s="95" t="str" cm="1">
        <f t="array" ref="E37">SUBSTITUTE( INDEX(Table17[Other_Display_Suppressed], MATCH(1,(Table17[Question]=$A$4)*(Table17[Q9_AreaOfWork]=$B$2)*(Table17[Q8_TypeDentalcareProvided_Grouped]= Table139376[[#Headers],[NHS]] )*(Table17[Question_Answers]=Table139376[[#This Row],[NHS]]),0)),"'", "")</f>
        <v>5.5%</v>
      </c>
    </row>
    <row r="38" spans="1:6" ht="17.5" x14ac:dyDescent="0.35">
      <c r="A38" s="161" t="s">
        <v>26</v>
      </c>
      <c r="B38" s="95" t="str" cm="1">
        <f t="array" ref="B38">SUBSTITUTE( INDEX(Table17[Clinical_Display_Suppressed], MATCH(1,(Table17[Question]=$A$4)*(Table17[Q9_AreaOfWork]=$B$2)*(Table17[Q8_TypeDentalcareProvided_Grouped]= Table139376[[#Headers],[NHS]] )*(Table17[Question_Answers]=Table139376[[#This Row],[NHS]]),0)),"'", "")</f>
        <v>0.1%</v>
      </c>
      <c r="C38" s="95" t="str" cm="1">
        <f t="array" ref="C38">SUBSTITUTE( INDEX(Table17[Non_Display_Suppressed], MATCH(1,(Table17[Question]=$A$4)*(Table17[Q9_AreaOfWork]=$B$2)*(Table17[Q8_TypeDentalcareProvided_Grouped]= Table139376[[#Headers],[NHS]] )*(Table17[Question_Answers]=Table139376[[#This Row],[NHS]]),0)),"'", "")</f>
        <v>...</v>
      </c>
      <c r="D38" s="95" t="str" cm="1">
        <f t="array" ref="D38">SUBSTITUTE( INDEX(Table17[Mix_Display_Suppressed], MATCH(1,(Table17[Question]=$A$4)*(Table17[Q9_AreaOfWork]=$B$2)*(Table17[Q8_TypeDentalcareProvided_Grouped]= Table139376[[#Headers],[NHS]] )*(Table17[Question_Answers]=Table139376[[#This Row],[NHS]]),0)),"'", "")</f>
        <v>0.5%</v>
      </c>
      <c r="E38" s="95" t="str" cm="1">
        <f t="array" ref="E38">SUBSTITUTE( INDEX(Table17[Other_Display_Suppressed], MATCH(1,(Table17[Question]=$A$4)*(Table17[Q9_AreaOfWork]=$B$2)*(Table17[Q8_TypeDentalcareProvided_Grouped]= Table139376[[#Headers],[NHS]] )*(Table17[Question_Answers]=Table139376[[#This Row],[NHS]]),0)),"'", "")</f>
        <v>...</v>
      </c>
    </row>
    <row r="39" spans="1:6" ht="17.5" x14ac:dyDescent="0.35">
      <c r="A39" s="161" t="s">
        <v>379</v>
      </c>
      <c r="B39" s="95" t="str" cm="1">
        <f t="array" ref="B39">SUBSTITUTE( INDEX(Table17[Clinical_Display_Suppressed], MATCH(1,(Table17[Question]=$A$4)*(Table17[Q9_AreaOfWork]=$B$2)*(Table17[Q8_TypeDentalcareProvided_Grouped]= Table139376[[#Headers],[NHS]] )*(Table17[Question_Answers]=Table139376[[#This Row],[NHS]]),0)),"'", "")</f>
        <v>0.7%</v>
      </c>
      <c r="C39" s="95" t="str" cm="1">
        <f t="array" ref="C39">SUBSTITUTE( INDEX(Table17[Non_Display_Suppressed], MATCH(1,(Table17[Question]=$A$4)*(Table17[Q9_AreaOfWork]=$B$2)*(Table17[Q8_TypeDentalcareProvided_Grouped]= Table139376[[#Headers],[NHS]] )*(Table17[Question_Answers]=Table139376[[#This Row],[NHS]]),0)),"'", "")</f>
        <v>9.8%</v>
      </c>
      <c r="D39" s="95" t="str" cm="1">
        <f t="array" ref="D39">SUBSTITUTE( INDEX(Table17[Mix_Display_Suppressed], MATCH(1,(Table17[Question]=$A$4)*(Table17[Q9_AreaOfWork]=$B$2)*(Table17[Q8_TypeDentalcareProvided_Grouped]= Table139376[[#Headers],[NHS]] )*(Table17[Question_Answers]=Table139376[[#This Row],[NHS]]),0)),"'", "")</f>
        <v>9.2%</v>
      </c>
      <c r="E39" s="95" t="str" cm="1">
        <f t="array" ref="E39">SUBSTITUTE( INDEX(Table17[Other_Display_Suppressed], MATCH(1,(Table17[Question]=$A$4)*(Table17[Q9_AreaOfWork]=$B$2)*(Table17[Q8_TypeDentalcareProvided_Grouped]= Table139376[[#Headers],[NHS]] )*(Table17[Question_Answers]=Table139376[[#This Row],[NHS]]),0)),"'", "")</f>
        <v>...</v>
      </c>
    </row>
    <row r="40" spans="1:6" ht="17.5" x14ac:dyDescent="0.35">
      <c r="A40" s="161" t="s">
        <v>380</v>
      </c>
      <c r="B40" s="95" t="str" cm="1">
        <f t="array" ref="B40">SUBSTITUTE( INDEX(Table17[Clinical_Display_Suppressed], MATCH(1,(Table17[Question]=$A$4)*(Table17[Q9_AreaOfWork]=$B$2)*(Table17[Q8_TypeDentalcareProvided_Grouped]= Table139376[[#Headers],[NHS]] )*(Table17[Question_Answers]=Table139376[[#This Row],[NHS]]),0)),"'", "")</f>
        <v>4.5%</v>
      </c>
      <c r="C40" s="95" t="str" cm="1">
        <f t="array" ref="C40">SUBSTITUTE( INDEX(Table17[Non_Display_Suppressed], MATCH(1,(Table17[Question]=$A$4)*(Table17[Q9_AreaOfWork]=$B$2)*(Table17[Q8_TypeDentalcareProvided_Grouped]= Table139376[[#Headers],[NHS]] )*(Table17[Question_Answers]=Table139376[[#This Row],[NHS]]),0)),"'", "")</f>
        <v>1.8%</v>
      </c>
      <c r="D40" s="95" t="str" cm="1">
        <f t="array" ref="D40">SUBSTITUTE( INDEX(Table17[Mix_Display_Suppressed], MATCH(1,(Table17[Question]=$A$4)*(Table17[Q9_AreaOfWork]=$B$2)*(Table17[Q8_TypeDentalcareProvided_Grouped]= Table139376[[#Headers],[NHS]] )*(Table17[Question_Answers]=Table139376[[#This Row],[NHS]]),0)),"'", "")</f>
        <v>5.3%</v>
      </c>
      <c r="E40" s="95" t="str" cm="1">
        <f t="array" ref="E40">SUBSTITUTE( INDEX(Table17[Other_Display_Suppressed], MATCH(1,(Table17[Question]=$A$4)*(Table17[Q9_AreaOfWork]=$B$2)*(Table17[Q8_TypeDentalcareProvided_Grouped]= Table139376[[#Headers],[NHS]] )*(Table17[Question_Answers]=Table139376[[#This Row],[NHS]]),0)),"'", "")</f>
        <v>...</v>
      </c>
    </row>
    <row r="41" spans="1:6" s="159" customFormat="1" ht="17.5" x14ac:dyDescent="0.35">
      <c r="A41" s="89" t="s">
        <v>27</v>
      </c>
      <c r="B41" s="96" t="str" cm="1">
        <f t="array" ref="B41">SUBSTITUTE( INDEX(Table17[Clinical_Display_Suppressed], MATCH(1,(Table17[Question]=$A$4)*(Table17[Q9_AreaOfWork]=$B$2)*(Table17[Q8_TypeDentalcareProvided_Grouped]= Table139376[[#Headers],[NHS]] )*(Table17[Question_Answers]=Table139376[[#This Row],[NHS]]),0)),"'", "")</f>
        <v>13972</v>
      </c>
      <c r="C41" s="96" t="str" cm="1">
        <f t="array" ref="C41">SUBSTITUTE( INDEX(Table17[Non_Display_Suppressed], MATCH(1,(Table17[Question]=$A$4)*(Table17[Q9_AreaOfWork]=$B$2)*(Table17[Q8_TypeDentalcareProvided_Grouped]= Table139376[[#Headers],[NHS]] )*(Table17[Question_Answers]=Table139376[[#This Row],[NHS]]),0)),"'", "")</f>
        <v>542</v>
      </c>
      <c r="D41" s="96" t="str" cm="1">
        <f t="array" ref="D41">SUBSTITUTE( INDEX(Table17[Mix_Display_Suppressed], MATCH(1,(Table17[Question]=$A$4)*(Table17[Q9_AreaOfWork]=$B$2)*(Table17[Q8_TypeDentalcareProvided_Grouped]= Table139376[[#Headers],[NHS]] )*(Table17[Question_Answers]=Table139376[[#This Row],[NHS]]),0)),"'", "")</f>
        <v>1725</v>
      </c>
      <c r="E41" s="96" t="str" cm="1">
        <f t="array" ref="E41">SUBSTITUTE( INDEX(Table17[Other_Display_Suppressed], MATCH(1,(Table17[Question]=$A$4)*(Table17[Q9_AreaOfWork]=$B$2)*(Table17[Q8_TypeDentalcareProvided_Grouped]= Table139376[[#Headers],[NHS]] )*(Table17[Question_Answers]=Table139376[[#This Row],[NHS]]),0)),"'", "")</f>
        <v>109</v>
      </c>
    </row>
    <row r="42" spans="1:6" s="36" customFormat="1" ht="15.5" x14ac:dyDescent="0.35">
      <c r="A42" s="91" t="s">
        <v>28</v>
      </c>
      <c r="B42" s="17"/>
      <c r="C42" s="17"/>
      <c r="D42" s="17"/>
      <c r="E42" s="17"/>
    </row>
    <row r="43" spans="1:6" ht="30" customHeight="1" x14ac:dyDescent="0.35">
      <c r="A43" s="93" t="s">
        <v>49</v>
      </c>
      <c r="F43" s="112"/>
    </row>
    <row r="44" spans="1:6" s="13" customFormat="1" ht="15.5" x14ac:dyDescent="0.35">
      <c r="A44" s="97" t="s">
        <v>34</v>
      </c>
      <c r="B44" s="97" t="s">
        <v>30</v>
      </c>
      <c r="C44" s="97" t="s">
        <v>50</v>
      </c>
      <c r="D44" s="97" t="s">
        <v>32</v>
      </c>
      <c r="E44" s="97" t="s">
        <v>33</v>
      </c>
    </row>
    <row r="45" spans="1:6" ht="17.5" x14ac:dyDescent="0.35">
      <c r="A45" s="161" t="s">
        <v>369</v>
      </c>
      <c r="B45" s="95" t="str" cm="1">
        <f t="array" ref="B45">SUBSTITUTE( INDEX(Table17[Clinical_Display_Suppressed], MATCH(1,(Table17[Question]=$A$4)*(Table17[Q9_AreaOfWork]=$B$2)*(Table17[Q8_TypeDentalcareProvided_Grouped]= Table140377[[#Headers],[Private]] )*(Table17[Question_Answers]= Table140377[[#This Row],[Private]] ),0)),"'", "")</f>
        <v>0.3%</v>
      </c>
      <c r="C45" s="95" t="str" cm="1">
        <f t="array" ref="C45">SUBSTITUTE( INDEX(Table17[Non_Display_Suppressed], MATCH(1,(Table17[Question]=$A$4)*(Table17[Q9_AreaOfWork]=$B$2)*(Table17[Q8_TypeDentalcareProvided_Grouped]= Table140377[[#Headers],[Private]] )*(Table17[Question_Answers]= Table140377[[#This Row],[Private]] ),0)),"'", "")</f>
        <v>...</v>
      </c>
      <c r="D45" s="95" t="str" cm="1">
        <f t="array" ref="D45">SUBSTITUTE( INDEX(Table17[Mix_Display_Suppressed], MATCH(1,(Table17[Question]=$A$4)*(Table17[Q9_AreaOfWork]=$B$2)*(Table17[Q8_TypeDentalcareProvided_Grouped]= Table140377[[#Headers],[Private]] )*(Table17[Question_Answers]= Table140377[[#This Row],[Private]] ),0)),"'", "")</f>
        <v>...</v>
      </c>
      <c r="E45" s="95" t="str" cm="1">
        <f t="array" ref="E45">SUBSTITUTE( INDEX(Table17[Other_Display_Suppressed], MATCH(1,(Table17[Question]=$A$4)*(Table17[Q9_AreaOfWork]=$B$2)*(Table17[Q8_TypeDentalcareProvided_Grouped]= Table140377[[#Headers],[Private]] )*(Table17[Question_Answers]= Table140377[[#This Row],[Private]] ),0)),"'", "")</f>
        <v/>
      </c>
      <c r="F45" s="112"/>
    </row>
    <row r="46" spans="1:6" ht="17.5" x14ac:dyDescent="0.35">
      <c r="A46" s="161" t="s">
        <v>370</v>
      </c>
      <c r="B46" s="95" t="str" cm="1">
        <f t="array" ref="B46">SUBSTITUTE( INDEX(Table17[Clinical_Display_Suppressed], MATCH(1,(Table17[Question]=$A$4)*(Table17[Q9_AreaOfWork]=$B$2)*(Table17[Q8_TypeDentalcareProvided_Grouped]= Table140377[[#Headers],[Private]] )*(Table17[Question_Answers]= Table140377[[#This Row],[Private]] ),0)),"'", "")</f>
        <v>0.4%</v>
      </c>
      <c r="C46" s="95" t="str" cm="1">
        <f t="array" ref="C46">SUBSTITUTE( INDEX(Table17[Non_Display_Suppressed], MATCH(1,(Table17[Question]=$A$4)*(Table17[Q9_AreaOfWork]=$B$2)*(Table17[Q8_TypeDentalcareProvided_Grouped]= Table140377[[#Headers],[Private]] )*(Table17[Question_Answers]= Table140377[[#This Row],[Private]] ),0)),"'", "")</f>
        <v>...</v>
      </c>
      <c r="D46" s="95" t="str" cm="1">
        <f t="array" ref="D46">SUBSTITUTE( INDEX(Table17[Mix_Display_Suppressed], MATCH(1,(Table17[Question]=$A$4)*(Table17[Q9_AreaOfWork]=$B$2)*(Table17[Q8_TypeDentalcareProvided_Grouped]= Table140377[[#Headers],[Private]] )*(Table17[Question_Answers]= Table140377[[#This Row],[Private]] ),0)),"'", "")</f>
        <v>...</v>
      </c>
      <c r="E46" s="95" t="str" cm="1">
        <f t="array" ref="E46">SUBSTITUTE( INDEX(Table17[Other_Display_Suppressed], MATCH(1,(Table17[Question]=$A$4)*(Table17[Q9_AreaOfWork]=$B$2)*(Table17[Q8_TypeDentalcareProvided_Grouped]= Table140377[[#Headers],[Private]] )*(Table17[Question_Answers]= Table140377[[#This Row],[Private]] ),0)),"'", "")</f>
        <v/>
      </c>
    </row>
    <row r="47" spans="1:6" ht="17.5" x14ac:dyDescent="0.35">
      <c r="A47" s="161" t="s">
        <v>371</v>
      </c>
      <c r="B47" s="95" t="str" cm="1">
        <f t="array" ref="B47">SUBSTITUTE( INDEX(Table17[Clinical_Display_Suppressed], MATCH(1,(Table17[Question]=$A$4)*(Table17[Q9_AreaOfWork]=$B$2)*(Table17[Q8_TypeDentalcareProvided_Grouped]= Table140377[[#Headers],[Private]] )*(Table17[Question_Answers]= Table140377[[#This Row],[Private]] ),0)),"'", "")</f>
        <v>1.8%</v>
      </c>
      <c r="C47" s="95" t="str" cm="1">
        <f t="array" ref="C47">SUBSTITUTE( INDEX(Table17[Non_Display_Suppressed], MATCH(1,(Table17[Question]=$A$4)*(Table17[Q9_AreaOfWork]=$B$2)*(Table17[Q8_TypeDentalcareProvided_Grouped]= Table140377[[#Headers],[Private]] )*(Table17[Question_Answers]= Table140377[[#This Row],[Private]] ),0)),"'", "")</f>
        <v>...</v>
      </c>
      <c r="D47" s="95" t="str" cm="1">
        <f t="array" ref="D47">SUBSTITUTE( INDEX(Table17[Mix_Display_Suppressed], MATCH(1,(Table17[Question]=$A$4)*(Table17[Q9_AreaOfWork]=$B$2)*(Table17[Q8_TypeDentalcareProvided_Grouped]= Table140377[[#Headers],[Private]] )*(Table17[Question_Answers]= Table140377[[#This Row],[Private]] ),0)),"'", "")</f>
        <v>2.7%</v>
      </c>
      <c r="E47" s="95" t="str" cm="1">
        <f t="array" ref="E47">SUBSTITUTE( INDEX(Table17[Other_Display_Suppressed], MATCH(1,(Table17[Question]=$A$4)*(Table17[Q9_AreaOfWork]=$B$2)*(Table17[Q8_TypeDentalcareProvided_Grouped]= Table140377[[#Headers],[Private]] )*(Table17[Question_Answers]= Table140377[[#This Row],[Private]] ),0)),"'", "")</f>
        <v/>
      </c>
      <c r="F47" s="112"/>
    </row>
    <row r="48" spans="1:6" ht="17.5" x14ac:dyDescent="0.35">
      <c r="A48" s="161" t="s">
        <v>372</v>
      </c>
      <c r="B48" s="114" t="str" cm="1">
        <f t="array" ref="B48">SUBSTITUTE( INDEX(Table17[Clinical_Display_Suppressed], MATCH(1,(Table17[Question]=$A$4)*(Table17[Q9_AreaOfWork]=$B$2)*(Table17[Q8_TypeDentalcareProvided_Grouped]= Table140377[[#Headers],[Private]] )*(Table17[Question_Answers]= Table140377[[#This Row],[Private]] ),0)),"'", "")</f>
        <v>82%</v>
      </c>
      <c r="C48" s="95" t="str" cm="1">
        <f t="array" ref="C48">SUBSTITUTE( INDEX(Table17[Non_Display_Suppressed], MATCH(1,(Table17[Question]=$A$4)*(Table17[Q9_AreaOfWork]=$B$2)*(Table17[Q8_TypeDentalcareProvided_Grouped]= Table140377[[#Headers],[Private]] )*(Table17[Question_Answers]= Table140377[[#This Row],[Private]] ),0)),"'", "")</f>
        <v>62.6%</v>
      </c>
      <c r="D48" s="88" t="str" cm="1">
        <f t="array" ref="D48">SUBSTITUTE( INDEX(Table17[Mix_Display_Suppressed], MATCH(1,(Table17[Question]=$A$4)*(Table17[Q9_AreaOfWork]=$B$2)*(Table17[Q8_TypeDentalcareProvided_Grouped]= Table140377[[#Headers],[Private]] )*(Table17[Question_Answers]= Table140377[[#This Row],[Private]] ),0)),"'", "")</f>
        <v>70.5%</v>
      </c>
      <c r="E48" s="88" t="str" cm="1">
        <f t="array" ref="E48">SUBSTITUTE( INDEX(Table17[Other_Display_Suppressed], MATCH(1,(Table17[Question]=$A$4)*(Table17[Q9_AreaOfWork]=$B$2)*(Table17[Q8_TypeDentalcareProvided_Grouped]= Table140377[[#Headers],[Private]] )*(Table17[Question_Answers]= Table140377[[#This Row],[Private]] ),0)),"'", "")</f>
        <v>72.2%</v>
      </c>
      <c r="F48" s="112"/>
    </row>
    <row r="49" spans="1:6" ht="17.5" x14ac:dyDescent="0.35">
      <c r="A49" s="161" t="s">
        <v>373</v>
      </c>
      <c r="B49" s="95" t="str" cm="1">
        <f t="array" ref="B49">SUBSTITUTE( INDEX(Table17[Clinical_Display_Suppressed], MATCH(1,(Table17[Question]=$A$4)*(Table17[Q9_AreaOfWork]=$B$2)*(Table17[Q8_TypeDentalcareProvided_Grouped]= Table140377[[#Headers],[Private]] )*(Table17[Question_Answers]= Table140377[[#This Row],[Private]] ),0)),"'", "")</f>
        <v>2%</v>
      </c>
      <c r="C49" s="95" t="str" cm="1">
        <f t="array" ref="C49">SUBSTITUTE( INDEX(Table17[Non_Display_Suppressed], MATCH(1,(Table17[Question]=$A$4)*(Table17[Q9_AreaOfWork]=$B$2)*(Table17[Q8_TypeDentalcareProvided_Grouped]= Table140377[[#Headers],[Private]] )*(Table17[Question_Answers]= Table140377[[#This Row],[Private]] ),0)),"'", "")</f>
        <v>6.2%</v>
      </c>
      <c r="D49" s="95" t="str" cm="1">
        <f t="array" ref="D49">SUBSTITUTE( INDEX(Table17[Mix_Display_Suppressed], MATCH(1,(Table17[Question]=$A$4)*(Table17[Q9_AreaOfWork]=$B$2)*(Table17[Q8_TypeDentalcareProvided_Grouped]= Table140377[[#Headers],[Private]] )*(Table17[Question_Answers]= Table140377[[#This Row],[Private]] ),0)),"'", "")</f>
        <v>5.5%</v>
      </c>
      <c r="E49" s="95" t="str" cm="1">
        <f t="array" ref="E49">SUBSTITUTE( INDEX(Table17[Other_Display_Suppressed], MATCH(1,(Table17[Question]=$A$4)*(Table17[Q9_AreaOfWork]=$B$2)*(Table17[Q8_TypeDentalcareProvided_Grouped]= Table140377[[#Headers],[Private]] )*(Table17[Question_Answers]= Table140377[[#This Row],[Private]] ),0)),"'", "")</f>
        <v/>
      </c>
      <c r="F49" s="112"/>
    </row>
    <row r="50" spans="1:6" ht="17.5" x14ac:dyDescent="0.35">
      <c r="A50" s="161" t="s">
        <v>374</v>
      </c>
      <c r="B50" s="95" t="str" cm="1">
        <f t="array" ref="B50">SUBSTITUTE( INDEX(Table17[Clinical_Display_Suppressed], MATCH(1,(Table17[Question]=$A$4)*(Table17[Q9_AreaOfWork]=$B$2)*(Table17[Q8_TypeDentalcareProvided_Grouped]= Table140377[[#Headers],[Private]] )*(Table17[Question_Answers]= Table140377[[#This Row],[Private]] ),0)),"'", "")</f>
        <v>0.6%</v>
      </c>
      <c r="C50" s="95" t="str" cm="1">
        <f t="array" ref="C50">SUBSTITUTE( INDEX(Table17[Non_Display_Suppressed], MATCH(1,(Table17[Question]=$A$4)*(Table17[Q9_AreaOfWork]=$B$2)*(Table17[Q8_TypeDentalcareProvided_Grouped]= Table140377[[#Headers],[Private]] )*(Table17[Question_Answers]= Table140377[[#This Row],[Private]] ),0)),"'", "")</f>
        <v>...</v>
      </c>
      <c r="D50" s="95" t="str" cm="1">
        <f t="array" ref="D50">SUBSTITUTE( INDEX(Table17[Mix_Display_Suppressed], MATCH(1,(Table17[Question]=$A$4)*(Table17[Q9_AreaOfWork]=$B$2)*(Table17[Q8_TypeDentalcareProvided_Grouped]= Table140377[[#Headers],[Private]] )*(Table17[Question_Answers]= Table140377[[#This Row],[Private]] ),0)),"'", "")</f>
        <v>0.8%</v>
      </c>
      <c r="E50" s="95" t="str" cm="1">
        <f t="array" ref="E50">SUBSTITUTE( INDEX(Table17[Other_Display_Suppressed], MATCH(1,(Table17[Question]=$A$4)*(Table17[Q9_AreaOfWork]=$B$2)*(Table17[Q8_TypeDentalcareProvided_Grouped]= Table140377[[#Headers],[Private]] )*(Table17[Question_Answers]= Table140377[[#This Row],[Private]] ),0)),"'", "")</f>
        <v/>
      </c>
    </row>
    <row r="51" spans="1:6" ht="17.5" x14ac:dyDescent="0.35">
      <c r="A51" s="161" t="s">
        <v>375</v>
      </c>
      <c r="B51" s="95" t="str" cm="1">
        <f t="array" ref="B51">SUBSTITUTE( INDEX(Table17[Clinical_Display_Suppressed], MATCH(1,(Table17[Question]=$A$4)*(Table17[Q9_AreaOfWork]=$B$2)*(Table17[Q8_TypeDentalcareProvided_Grouped]= Table140377[[#Headers],[Private]] )*(Table17[Question_Answers]= Table140377[[#This Row],[Private]] ),0)),"'", "")</f>
        <v>0.1%</v>
      </c>
      <c r="C51" s="95" t="str" cm="1">
        <f t="array" ref="C51">SUBSTITUTE( INDEX(Table17[Non_Display_Suppressed], MATCH(1,(Table17[Question]=$A$4)*(Table17[Q9_AreaOfWork]=$B$2)*(Table17[Q8_TypeDentalcareProvided_Grouped]= Table140377[[#Headers],[Private]] )*(Table17[Question_Answers]= Table140377[[#This Row],[Private]] ),0)),"'", "")</f>
        <v>...</v>
      </c>
      <c r="D51" s="95" t="str" cm="1">
        <f t="array" ref="D51">SUBSTITUTE( INDEX(Table17[Mix_Display_Suppressed], MATCH(1,(Table17[Question]=$A$4)*(Table17[Q9_AreaOfWork]=$B$2)*(Table17[Q8_TypeDentalcareProvided_Grouped]= Table140377[[#Headers],[Private]] )*(Table17[Question_Answers]= Table140377[[#This Row],[Private]] ),0)),"'", "")</f>
        <v>...</v>
      </c>
      <c r="E51" s="95" t="str" cm="1">
        <f t="array" ref="E51">SUBSTITUTE( INDEX(Table17[Other_Display_Suppressed], MATCH(1,(Table17[Question]=$A$4)*(Table17[Q9_AreaOfWork]=$B$2)*(Table17[Q8_TypeDentalcareProvided_Grouped]= Table140377[[#Headers],[Private]] )*(Table17[Question_Answers]= Table140377[[#This Row],[Private]] ),0)),"'", "")</f>
        <v/>
      </c>
    </row>
    <row r="52" spans="1:6" ht="17.5" x14ac:dyDescent="0.35">
      <c r="A52" s="161" t="s">
        <v>376</v>
      </c>
      <c r="B52" s="95" t="str" cm="1">
        <f t="array" ref="B52">SUBSTITUTE( INDEX(Table17[Clinical_Display_Suppressed], MATCH(1,(Table17[Question]=$A$4)*(Table17[Q9_AreaOfWork]=$B$2)*(Table17[Q8_TypeDentalcareProvided_Grouped]= Table140377[[#Headers],[Private]] )*(Table17[Question_Answers]= Table140377[[#This Row],[Private]] ),0)),"'", "")</f>
        <v>0.4%</v>
      </c>
      <c r="C52" s="95" t="str" cm="1">
        <f t="array" ref="C52">SUBSTITUTE( INDEX(Table17[Non_Display_Suppressed], MATCH(1,(Table17[Question]=$A$4)*(Table17[Q9_AreaOfWork]=$B$2)*(Table17[Q8_TypeDentalcareProvided_Grouped]= Table140377[[#Headers],[Private]] )*(Table17[Question_Answers]= Table140377[[#This Row],[Private]] ),0)),"'", "")</f>
        <v>7.7%</v>
      </c>
      <c r="D52" s="95" t="str" cm="1">
        <f t="array" ref="D52">SUBSTITUTE( INDEX(Table17[Mix_Display_Suppressed], MATCH(1,(Table17[Question]=$A$4)*(Table17[Q9_AreaOfWork]=$B$2)*(Table17[Q8_TypeDentalcareProvided_Grouped]= Table140377[[#Headers],[Private]] )*(Table17[Question_Answers]= Table140377[[#This Row],[Private]] ),0)),"'", "")</f>
        <v>2.4%</v>
      </c>
      <c r="E52" s="95" t="str" cm="1">
        <f t="array" ref="E52">SUBSTITUTE( INDEX(Table17[Other_Display_Suppressed], MATCH(1,(Table17[Question]=$A$4)*(Table17[Q9_AreaOfWork]=$B$2)*(Table17[Q8_TypeDentalcareProvided_Grouped]= Table140377[[#Headers],[Private]] )*(Table17[Question_Answers]= Table140377[[#This Row],[Private]] ),0)),"'", "")</f>
        <v>...</v>
      </c>
    </row>
    <row r="53" spans="1:6" ht="17.5" x14ac:dyDescent="0.35">
      <c r="A53" s="161" t="s">
        <v>71</v>
      </c>
      <c r="B53" s="95" t="str" cm="1">
        <f t="array" ref="B53">SUBSTITUTE( INDEX(Table17[Clinical_Display_Suppressed], MATCH(1,(Table17[Question]=$A$4)*(Table17[Q9_AreaOfWork]=$B$2)*(Table17[Q8_TypeDentalcareProvided_Grouped]= Table140377[[#Headers],[Private]] )*(Table17[Question_Answers]= Table140377[[#This Row],[Private]] ),0)),"'", "")</f>
        <v>...</v>
      </c>
      <c r="C53" s="95" t="str" cm="1">
        <f t="array" ref="C53">SUBSTITUTE( INDEX(Table17[Non_Display_Suppressed], MATCH(1,(Table17[Question]=$A$4)*(Table17[Q9_AreaOfWork]=$B$2)*(Table17[Q8_TypeDentalcareProvided_Grouped]= Table140377[[#Headers],[Private]] )*(Table17[Question_Answers]= Table140377[[#This Row],[Private]] ),0)),"'", "")</f>
        <v>...</v>
      </c>
      <c r="D53" s="95" t="str" cm="1">
        <f t="array" ref="D53">SUBSTITUTE( INDEX(Table17[Mix_Display_Suppressed], MATCH(1,(Table17[Question]=$A$4)*(Table17[Q9_AreaOfWork]=$B$2)*(Table17[Q8_TypeDentalcareProvided_Grouped]= Table140377[[#Headers],[Private]] )*(Table17[Question_Answers]= Table140377[[#This Row],[Private]] ),0)),"'", "")</f>
        <v>...</v>
      </c>
      <c r="E53" s="95" t="str" cm="1">
        <f t="array" ref="E53">SUBSTITUTE( INDEX(Table17[Other_Display_Suppressed], MATCH(1,(Table17[Question]=$A$4)*(Table17[Q9_AreaOfWork]=$B$2)*(Table17[Q8_TypeDentalcareProvided_Grouped]= Table140377[[#Headers],[Private]] )*(Table17[Question_Answers]= Table140377[[#This Row],[Private]] ),0)),"'", "")</f>
        <v>...</v>
      </c>
    </row>
    <row r="54" spans="1:6" ht="17.5" x14ac:dyDescent="0.35">
      <c r="A54" s="161" t="s">
        <v>377</v>
      </c>
      <c r="B54" s="95" t="str" cm="1">
        <f t="array" ref="B54">SUBSTITUTE( INDEX(Table17[Clinical_Display_Suppressed], MATCH(1,(Table17[Question]=$A$4)*(Table17[Q9_AreaOfWork]=$B$2)*(Table17[Q8_TypeDentalcareProvided_Grouped]= Table140377[[#Headers],[Private]] )*(Table17[Question_Answers]= Table140377[[#This Row],[Private]] ),0)),"'", "")</f>
        <v>...</v>
      </c>
      <c r="C54" s="95" t="str" cm="1">
        <f t="array" ref="C54">SUBSTITUTE( INDEX(Table17[Non_Display_Suppressed], MATCH(1,(Table17[Question]=$A$4)*(Table17[Q9_AreaOfWork]=$B$2)*(Table17[Q8_TypeDentalcareProvided_Grouped]= Table140377[[#Headers],[Private]] )*(Table17[Question_Answers]= Table140377[[#This Row],[Private]] ),0)),"'", "")</f>
        <v/>
      </c>
      <c r="D54" s="95" t="str" cm="1">
        <f t="array" ref="D54">SUBSTITUTE( INDEX(Table17[Mix_Display_Suppressed], MATCH(1,(Table17[Question]=$A$4)*(Table17[Q9_AreaOfWork]=$B$2)*(Table17[Q8_TypeDentalcareProvided_Grouped]= Table140377[[#Headers],[Private]] )*(Table17[Question_Answers]= Table140377[[#This Row],[Private]] ),0)),"'", "")</f>
        <v>...</v>
      </c>
      <c r="E54" s="95" t="str" cm="1">
        <f t="array" ref="E54">SUBSTITUTE( INDEX(Table17[Other_Display_Suppressed], MATCH(1,(Table17[Question]=$A$4)*(Table17[Q9_AreaOfWork]=$B$2)*(Table17[Q8_TypeDentalcareProvided_Grouped]= Table140377[[#Headers],[Private]] )*(Table17[Question_Answers]= Table140377[[#This Row],[Private]] ),0)),"'", "")</f>
        <v/>
      </c>
    </row>
    <row r="55" spans="1:6" ht="17.5" x14ac:dyDescent="0.35">
      <c r="A55" s="162" t="s">
        <v>33</v>
      </c>
      <c r="B55" s="95" t="str" cm="1">
        <f t="array" ref="B55">SUBSTITUTE( INDEX(Table17[Clinical_Display_Suppressed], MATCH(1,(Table17[Question]=$A$4)*(Table17[Q9_AreaOfWork]=$B$2)*(Table17[Q8_TypeDentalcareProvided_Grouped]= Table140377[[#Headers],[Private]] )*(Table17[Question_Answers]= Table140377[[#This Row],[Private]] ),0)),"'", "")</f>
        <v>0.7%</v>
      </c>
      <c r="C55" s="95" t="str" cm="1">
        <f t="array" ref="C55">SUBSTITUTE( INDEX(Table17[Non_Display_Suppressed], MATCH(1,(Table17[Question]=$A$4)*(Table17[Q9_AreaOfWork]=$B$2)*(Table17[Q8_TypeDentalcareProvided_Grouped]= Table140377[[#Headers],[Private]] )*(Table17[Question_Answers]= Table140377[[#This Row],[Private]] ),0)),"'", "")</f>
        <v>5.6%</v>
      </c>
      <c r="D55" s="95" t="str" cm="1">
        <f t="array" ref="D55">SUBSTITUTE( INDEX(Table17[Mix_Display_Suppressed], MATCH(1,(Table17[Question]=$A$4)*(Table17[Q9_AreaOfWork]=$B$2)*(Table17[Q8_TypeDentalcareProvided_Grouped]= Table140377[[#Headers],[Private]] )*(Table17[Question_Answers]= Table140377[[#This Row],[Private]] ),0)),"'", "")</f>
        <v>1.9%</v>
      </c>
      <c r="E55" s="95" t="str" cm="1">
        <f t="array" ref="E55">SUBSTITUTE( INDEX(Table17[Other_Display_Suppressed], MATCH(1,(Table17[Question]=$A$4)*(Table17[Q9_AreaOfWork]=$B$2)*(Table17[Q8_TypeDentalcareProvided_Grouped]= Table140377[[#Headers],[Private]] )*(Table17[Question_Answers]= Table140377[[#This Row],[Private]] ),0)),"'", "")</f>
        <v>...</v>
      </c>
    </row>
    <row r="56" spans="1:6" ht="17.5" x14ac:dyDescent="0.35">
      <c r="A56" s="161" t="s">
        <v>378</v>
      </c>
      <c r="B56" s="95" t="str" cm="1">
        <f t="array" ref="B56">SUBSTITUTE( INDEX(Table17[Clinical_Display_Suppressed], MATCH(1,(Table17[Question]=$A$4)*(Table17[Q9_AreaOfWork]=$B$2)*(Table17[Q8_TypeDentalcareProvided_Grouped]= Table140377[[#Headers],[Private]] )*(Table17[Question_Answers]= Table140377[[#This Row],[Private]] ),0)),"'", "")</f>
        <v>0.7%</v>
      </c>
      <c r="C56" s="95" t="str" cm="1">
        <f t="array" ref="C56">SUBSTITUTE( INDEX(Table17[Non_Display_Suppressed], MATCH(1,(Table17[Question]=$A$4)*(Table17[Q9_AreaOfWork]=$B$2)*(Table17[Q8_TypeDentalcareProvided_Grouped]= Table140377[[#Headers],[Private]] )*(Table17[Question_Answers]= Table140377[[#This Row],[Private]] ),0)),"'", "")</f>
        <v>...</v>
      </c>
      <c r="D56" s="95" t="str" cm="1">
        <f t="array" ref="D56">SUBSTITUTE( INDEX(Table17[Mix_Display_Suppressed], MATCH(1,(Table17[Question]=$A$4)*(Table17[Q9_AreaOfWork]=$B$2)*(Table17[Q8_TypeDentalcareProvided_Grouped]= Table140377[[#Headers],[Private]] )*(Table17[Question_Answers]= Table140377[[#This Row],[Private]] ),0)),"'", "")</f>
        <v>0.6%</v>
      </c>
      <c r="E56" s="95" t="str" cm="1">
        <f t="array" ref="E56">SUBSTITUTE( INDEX(Table17[Other_Display_Suppressed], MATCH(1,(Table17[Question]=$A$4)*(Table17[Q9_AreaOfWork]=$B$2)*(Table17[Q8_TypeDentalcareProvided_Grouped]= Table140377[[#Headers],[Private]] )*(Table17[Question_Answers]= Table140377[[#This Row],[Private]] ),0)),"'", "")</f>
        <v>...</v>
      </c>
    </row>
    <row r="57" spans="1:6" ht="17.5" x14ac:dyDescent="0.35">
      <c r="A57" s="161" t="s">
        <v>26</v>
      </c>
      <c r="B57" s="95" t="str" cm="1">
        <f t="array" ref="B57">SUBSTITUTE( INDEX(Table17[Clinical_Display_Suppressed], MATCH(1,(Table17[Question]=$A$4)*(Table17[Q9_AreaOfWork]=$B$2)*(Table17[Q8_TypeDentalcareProvided_Grouped]= Table140377[[#Headers],[Private]] )*(Table17[Question_Answers]= Table140377[[#This Row],[Private]] ),0)),"'", "")</f>
        <v>0.2%</v>
      </c>
      <c r="C57" s="95" t="str" cm="1">
        <f t="array" ref="C57">SUBSTITUTE( INDEX(Table17[Non_Display_Suppressed], MATCH(1,(Table17[Question]=$A$4)*(Table17[Q9_AreaOfWork]=$B$2)*(Table17[Q8_TypeDentalcareProvided_Grouped]= Table140377[[#Headers],[Private]] )*(Table17[Question_Answers]= Table140377[[#This Row],[Private]] ),0)),"'", "")</f>
        <v>...</v>
      </c>
      <c r="D57" s="95" t="str" cm="1">
        <f t="array" ref="D57">SUBSTITUTE( INDEX(Table17[Mix_Display_Suppressed], MATCH(1,(Table17[Question]=$A$4)*(Table17[Q9_AreaOfWork]=$B$2)*(Table17[Q8_TypeDentalcareProvided_Grouped]= Table140377[[#Headers],[Private]] )*(Table17[Question_Answers]= Table140377[[#This Row],[Private]] ),0)),"'", "")</f>
        <v>0.6%</v>
      </c>
      <c r="E57" s="95" t="str" cm="1">
        <f t="array" ref="E57">SUBSTITUTE( INDEX(Table17[Other_Display_Suppressed], MATCH(1,(Table17[Question]=$A$4)*(Table17[Q9_AreaOfWork]=$B$2)*(Table17[Q8_TypeDentalcareProvided_Grouped]= Table140377[[#Headers],[Private]] )*(Table17[Question_Answers]= Table140377[[#This Row],[Private]] ),0)),"'", "")</f>
        <v>11.4%</v>
      </c>
    </row>
    <row r="58" spans="1:6" ht="17.5" x14ac:dyDescent="0.35">
      <c r="A58" s="161" t="s">
        <v>379</v>
      </c>
      <c r="B58" s="95" t="str" cm="1">
        <f t="array" ref="B58">SUBSTITUTE( INDEX(Table17[Clinical_Display_Suppressed], MATCH(1,(Table17[Question]=$A$4)*(Table17[Q9_AreaOfWork]=$B$2)*(Table17[Q8_TypeDentalcareProvided_Grouped]= Table140377[[#Headers],[Private]] )*(Table17[Question_Answers]= Table140377[[#This Row],[Private]] ),0)),"'", "")</f>
        <v>0.5%</v>
      </c>
      <c r="C58" s="95" t="str" cm="1">
        <f t="array" ref="C58">SUBSTITUTE( INDEX(Table17[Non_Display_Suppressed], MATCH(1,(Table17[Question]=$A$4)*(Table17[Q9_AreaOfWork]=$B$2)*(Table17[Q8_TypeDentalcareProvided_Grouped]= Table140377[[#Headers],[Private]] )*(Table17[Question_Answers]= Table140377[[#This Row],[Private]] ),0)),"'", "")</f>
        <v>4.2%</v>
      </c>
      <c r="D58" s="95" t="str" cm="1">
        <f t="array" ref="D58">SUBSTITUTE( INDEX(Table17[Mix_Display_Suppressed], MATCH(1,(Table17[Question]=$A$4)*(Table17[Q9_AreaOfWork]=$B$2)*(Table17[Q8_TypeDentalcareProvided_Grouped]= Table140377[[#Headers],[Private]] )*(Table17[Question_Answers]= Table140377[[#This Row],[Private]] ),0)),"'", "")</f>
        <v>1.5%</v>
      </c>
      <c r="E58" s="95" t="str" cm="1">
        <f t="array" ref="E58">SUBSTITUTE( INDEX(Table17[Other_Display_Suppressed], MATCH(1,(Table17[Question]=$A$4)*(Table17[Q9_AreaOfWork]=$B$2)*(Table17[Q8_TypeDentalcareProvided_Grouped]= Table140377[[#Headers],[Private]] )*(Table17[Question_Answers]= Table140377[[#This Row],[Private]] ),0)),"'", "")</f>
        <v/>
      </c>
    </row>
    <row r="59" spans="1:6" ht="17.5" x14ac:dyDescent="0.35">
      <c r="A59" s="161" t="s">
        <v>380</v>
      </c>
      <c r="B59" s="95" t="str" cm="1">
        <f t="array" ref="B59">SUBSTITUTE( INDEX(Table17[Clinical_Display_Suppressed], MATCH(1,(Table17[Question]=$A$4)*(Table17[Q9_AreaOfWork]=$B$2)*(Table17[Q8_TypeDentalcareProvided_Grouped]= Table140377[[#Headers],[Private]] )*(Table17[Question_Answers]= Table140377[[#This Row],[Private]] ),0)),"'", "")</f>
        <v>10.2%</v>
      </c>
      <c r="C59" s="95" t="str" cm="1">
        <f t="array" ref="C59">SUBSTITUTE( INDEX(Table17[Non_Display_Suppressed], MATCH(1,(Table17[Question]=$A$4)*(Table17[Q9_AreaOfWork]=$B$2)*(Table17[Q8_TypeDentalcareProvided_Grouped]= Table140377[[#Headers],[Private]] )*(Table17[Question_Answers]= Table140377[[#This Row],[Private]] ),0)),"'", "")</f>
        <v>7.4%</v>
      </c>
      <c r="D59" s="95" t="str" cm="1">
        <f t="array" ref="D59">SUBSTITUTE( INDEX(Table17[Mix_Display_Suppressed], MATCH(1,(Table17[Question]=$A$4)*(Table17[Q9_AreaOfWork]=$B$2)*(Table17[Q8_TypeDentalcareProvided_Grouped]= Table140377[[#Headers],[Private]] )*(Table17[Question_Answers]= Table140377[[#This Row],[Private]] ),0)),"'", "")</f>
        <v>12.5%</v>
      </c>
      <c r="E59" s="95" t="str" cm="1">
        <f t="array" ref="E59">SUBSTITUTE( INDEX(Table17[Other_Display_Suppressed], MATCH(1,(Table17[Question]=$A$4)*(Table17[Q9_AreaOfWork]=$B$2)*(Table17[Q8_TypeDentalcareProvided_Grouped]= Table140377[[#Headers],[Private]] )*(Table17[Question_Answers]= Table140377[[#This Row],[Private]] ),0)),"'", "")</f>
        <v>7.6%</v>
      </c>
    </row>
    <row r="60" spans="1:6" s="159" customFormat="1" ht="17.5" x14ac:dyDescent="0.35">
      <c r="A60" s="89" t="s">
        <v>27</v>
      </c>
      <c r="B60" s="96" t="str" cm="1">
        <f t="array" ref="B60">SUBSTITUTE( INDEX(Table17[Clinical_Display_Suppressed], MATCH(1,(Table17[Question]=$A$4)*(Table17[Q9_AreaOfWork]=$B$2)*(Table17[Q8_TypeDentalcareProvided_Grouped]= Table140377[[#Headers],[Private]] )*(Table17[Question_Answers]= Table140377[[#This Row],[Private]] ),0)),"'", "")</f>
        <v>10967</v>
      </c>
      <c r="C60" s="96" t="str" cm="1">
        <f t="array" ref="C60">SUBSTITUTE( INDEX(Table17[Non_Display_Suppressed], MATCH(1,(Table17[Question]=$A$4)*(Table17[Q9_AreaOfWork]=$B$2)*(Table17[Q8_TypeDentalcareProvided_Grouped]= Table140377[[#Headers],[Private]] )*(Table17[Question_Answers]= Table140377[[#This Row],[Private]] ),0)),"'", "")</f>
        <v>337</v>
      </c>
      <c r="D60" s="96" t="str" cm="1">
        <f t="array" ref="D60">SUBSTITUTE( INDEX(Table17[Mix_Display_Suppressed], MATCH(1,(Table17[Question]=$A$4)*(Table17[Q9_AreaOfWork]=$B$2)*(Table17[Q8_TypeDentalcareProvided_Grouped]= Table140377[[#Headers],[Private]] )*(Table17[Question_Answers]= Table140377[[#This Row],[Private]] ),0)),"'", "")</f>
        <v>1398</v>
      </c>
      <c r="E60" s="96" t="str" cm="1">
        <f t="array" ref="E60">SUBSTITUTE( INDEX(Table17[Other_Display_Suppressed], MATCH(1,(Table17[Question]=$A$4)*(Table17[Q9_AreaOfWork]=$B$2)*(Table17[Q8_TypeDentalcareProvided_Grouped]= Table140377[[#Headers],[Private]] )*(Table17[Question_Answers]= Table140377[[#This Row],[Private]] ),0)),"'", "")</f>
        <v>79</v>
      </c>
    </row>
    <row r="61" spans="1:6" s="36" customFormat="1" ht="15.5" x14ac:dyDescent="0.35">
      <c r="A61" s="91" t="s">
        <v>28</v>
      </c>
      <c r="B61" s="17"/>
      <c r="C61" s="17"/>
      <c r="D61" s="17"/>
      <c r="E61" s="17"/>
    </row>
    <row r="62" spans="1:6" ht="30" customHeight="1" x14ac:dyDescent="0.35">
      <c r="A62" s="93" t="s">
        <v>49</v>
      </c>
      <c r="F62" s="112"/>
    </row>
    <row r="63" spans="1:6" s="13" customFormat="1" ht="15.5" x14ac:dyDescent="0.35">
      <c r="A63" s="98" t="s">
        <v>35</v>
      </c>
      <c r="B63" s="97" t="s">
        <v>30</v>
      </c>
      <c r="C63" s="97" t="s">
        <v>50</v>
      </c>
      <c r="D63" s="97" t="s">
        <v>32</v>
      </c>
      <c r="E63" s="97" t="s">
        <v>33</v>
      </c>
    </row>
    <row r="64" spans="1:6" ht="17.5" x14ac:dyDescent="0.35">
      <c r="A64" s="161" t="s">
        <v>369</v>
      </c>
      <c r="B64" s="95" t="str" cm="1">
        <f t="array" ref="B64">SUBSTITUTE( INDEX(Table17[Clinical_Display_Suppressed], MATCH(1,(Table17[Question]=$A$4)*(Table17[Q9_AreaOfWork]=$B$2)*(Table17[Q8_TypeDentalcareProvided_Grouped]= Table141378[[#Headers],[Mix of NHS and Private]] )*(Table17[Question_Answers]= Table141378[[#This Row],[Mix of NHS and Private]] ),0)),"'", "")</f>
        <v>...</v>
      </c>
      <c r="C64" s="95" t="str" cm="1">
        <f t="array" ref="C64">SUBSTITUTE( INDEX(Table17[Non_Display_Suppressed], MATCH(1,(Table17[Question]=$A$4)*(Table17[Q9_AreaOfWork]=$B$2)*(Table17[Q8_TypeDentalcareProvided_Grouped]= Table141378[[#Headers],[Mix of NHS and Private]] )*(Table17[Question_Answers]= Table141378[[#This Row],[Mix of NHS and Private]] ),0)),"'", "")</f>
        <v>...</v>
      </c>
      <c r="D64" s="95" t="str" cm="1">
        <f t="array" ref="D64">SUBSTITUTE( INDEX(Table17[Mix_Display_Suppressed], MATCH(1,(Table17[Question]=$A$4)*(Table17[Q9_AreaOfWork]=$B$2)*(Table17[Q8_TypeDentalcareProvided_Grouped]= Table141378[[#Headers],[Mix of NHS and Private]] )*(Table17[Question_Answers]= Table141378[[#This Row],[Mix of NHS and Private]] ),0)),"'", "")</f>
        <v>...</v>
      </c>
      <c r="E64" s="95" t="str" cm="1">
        <f t="array" ref="E64">SUBSTITUTE( INDEX(Table17[Other_Display_Suppressed], MATCH(1,(Table17[Question]=$A$4)*(Table17[Q9_AreaOfWork]=$B$2)*(Table17[Q8_TypeDentalcareProvided_Grouped]= Table141378[[#Headers],[Mix of NHS and Private]] )*(Table17[Question_Answers]= Table141378[[#This Row],[Mix of NHS and Private]] ),0)),"'", "")</f>
        <v/>
      </c>
      <c r="F64" s="112"/>
    </row>
    <row r="65" spans="1:6" ht="17.5" x14ac:dyDescent="0.35">
      <c r="A65" s="161" t="s">
        <v>370</v>
      </c>
      <c r="B65" s="95" t="str" cm="1">
        <f t="array" ref="B65">SUBSTITUTE( INDEX(Table17[Clinical_Display_Suppressed], MATCH(1,(Table17[Question]=$A$4)*(Table17[Q9_AreaOfWork]=$B$2)*(Table17[Q8_TypeDentalcareProvided_Grouped]= Table141378[[#Headers],[Mix of NHS and Private]] )*(Table17[Question_Answers]= Table141378[[#This Row],[Mix of NHS and Private]] ),0)),"'", "")</f>
        <v>1.2%</v>
      </c>
      <c r="C65" s="95" t="str" cm="1">
        <f t="array" ref="C65">SUBSTITUTE( INDEX(Table17[Non_Display_Suppressed], MATCH(1,(Table17[Question]=$A$4)*(Table17[Q9_AreaOfWork]=$B$2)*(Table17[Q8_TypeDentalcareProvided_Grouped]= Table141378[[#Headers],[Mix of NHS and Private]] )*(Table17[Question_Answers]= Table141378[[#This Row],[Mix of NHS and Private]] ),0)),"'", "")</f>
        <v/>
      </c>
      <c r="D65" s="95" t="str" cm="1">
        <f t="array" ref="D65">SUBSTITUTE( INDEX(Table17[Mix_Display_Suppressed], MATCH(1,(Table17[Question]=$A$4)*(Table17[Q9_AreaOfWork]=$B$2)*(Table17[Q8_TypeDentalcareProvided_Grouped]= Table141378[[#Headers],[Mix of NHS and Private]] )*(Table17[Question_Answers]= Table141378[[#This Row],[Mix of NHS and Private]] ),0)),"'", "")</f>
        <v>0.6%</v>
      </c>
      <c r="E65" s="95" t="str" cm="1">
        <f t="array" ref="E65">SUBSTITUTE( INDEX(Table17[Other_Display_Suppressed], MATCH(1,(Table17[Question]=$A$4)*(Table17[Q9_AreaOfWork]=$B$2)*(Table17[Q8_TypeDentalcareProvided_Grouped]= Table141378[[#Headers],[Mix of NHS and Private]] )*(Table17[Question_Answers]= Table141378[[#This Row],[Mix of NHS and Private]] ),0)),"'", "")</f>
        <v/>
      </c>
    </row>
    <row r="66" spans="1:6" ht="17.5" x14ac:dyDescent="0.35">
      <c r="A66" s="161" t="s">
        <v>371</v>
      </c>
      <c r="B66" s="95" t="str" cm="1">
        <f t="array" ref="B66">SUBSTITUTE( INDEX(Table17[Clinical_Display_Suppressed], MATCH(1,(Table17[Question]=$A$4)*(Table17[Q9_AreaOfWork]=$B$2)*(Table17[Q8_TypeDentalcareProvided_Grouped]= Table141378[[#Headers],[Mix of NHS and Private]] )*(Table17[Question_Answers]= Table141378[[#This Row],[Mix of NHS and Private]] ),0)),"'", "")</f>
        <v>3.5%</v>
      </c>
      <c r="C66" s="95" t="str" cm="1">
        <f t="array" ref="C66">SUBSTITUTE( INDEX(Table17[Non_Display_Suppressed], MATCH(1,(Table17[Question]=$A$4)*(Table17[Q9_AreaOfWork]=$B$2)*(Table17[Q8_TypeDentalcareProvided_Grouped]= Table141378[[#Headers],[Mix of NHS and Private]] )*(Table17[Question_Answers]= Table141378[[#This Row],[Mix of NHS and Private]] ),0)),"'", "")</f>
        <v>3.8%</v>
      </c>
      <c r="D66" s="95" t="str" cm="1">
        <f t="array" ref="D66">SUBSTITUTE( INDEX(Table17[Mix_Display_Suppressed], MATCH(1,(Table17[Question]=$A$4)*(Table17[Q9_AreaOfWork]=$B$2)*(Table17[Q8_TypeDentalcareProvided_Grouped]= Table141378[[#Headers],[Mix of NHS and Private]] )*(Table17[Question_Answers]= Table141378[[#This Row],[Mix of NHS and Private]] ),0)),"'", "")</f>
        <v>7.2%</v>
      </c>
      <c r="E66" s="95" t="str" cm="1">
        <f t="array" ref="E66">SUBSTITUTE( INDEX(Table17[Other_Display_Suppressed], MATCH(1,(Table17[Question]=$A$4)*(Table17[Q9_AreaOfWork]=$B$2)*(Table17[Q8_TypeDentalcareProvided_Grouped]= Table141378[[#Headers],[Mix of NHS and Private]] )*(Table17[Question_Answers]= Table141378[[#This Row],[Mix of NHS and Private]] ),0)),"'", "")</f>
        <v>...</v>
      </c>
      <c r="F66" s="112"/>
    </row>
    <row r="67" spans="1:6" ht="17.5" x14ac:dyDescent="0.35">
      <c r="A67" s="161" t="s">
        <v>372</v>
      </c>
      <c r="B67" s="114" t="str" cm="1">
        <f t="array" ref="B67">SUBSTITUTE( INDEX(Table17[Clinical_Display_Suppressed], MATCH(1,(Table17[Question]=$A$4)*(Table17[Q9_AreaOfWork]=$B$2)*(Table17[Q8_TypeDentalcareProvided_Grouped]= Table141378[[#Headers],[Mix of NHS and Private]] )*(Table17[Question_Answers]= Table141378[[#This Row],[Mix of NHS and Private]] ),0)),"'", "")</f>
        <v>81.3%</v>
      </c>
      <c r="C67" s="88" t="str" cm="1">
        <f t="array" ref="C67">SUBSTITUTE( INDEX(Table17[Non_Display_Suppressed], MATCH(1,(Table17[Question]=$A$4)*(Table17[Q9_AreaOfWork]=$B$2)*(Table17[Q8_TypeDentalcareProvided_Grouped]= Table141378[[#Headers],[Mix of NHS and Private]] )*(Table17[Question_Answers]= Table141378[[#This Row],[Mix of NHS and Private]] ),0)),"'", "")</f>
        <v>62.1%</v>
      </c>
      <c r="D67" s="114" t="str" cm="1">
        <f t="array" ref="D67">SUBSTITUTE( INDEX(Table17[Mix_Display_Suppressed], MATCH(1,(Table17[Question]=$A$4)*(Table17[Q9_AreaOfWork]=$B$2)*(Table17[Q8_TypeDentalcareProvided_Grouped]= Table141378[[#Headers],[Mix of NHS and Private]] )*(Table17[Question_Answers]= Table141378[[#This Row],[Mix of NHS and Private]] ),0)),"'", "")</f>
        <v>63.7%</v>
      </c>
      <c r="E67" s="95" t="str" cm="1">
        <f t="array" ref="E67">SUBSTITUTE( INDEX(Table17[Other_Display_Suppressed], MATCH(1,(Table17[Question]=$A$4)*(Table17[Q9_AreaOfWork]=$B$2)*(Table17[Q8_TypeDentalcareProvided_Grouped]= Table141378[[#Headers],[Mix of NHS and Private]] )*(Table17[Question_Answers]= Table141378[[#This Row],[Mix of NHS and Private]] ),0)),"'", "")</f>
        <v>79.2%</v>
      </c>
      <c r="F67" s="112"/>
    </row>
    <row r="68" spans="1:6" ht="17.5" x14ac:dyDescent="0.35">
      <c r="A68" s="161" t="s">
        <v>373</v>
      </c>
      <c r="B68" s="95" t="str" cm="1">
        <f t="array" ref="B68">SUBSTITUTE( INDEX(Table17[Clinical_Display_Suppressed], MATCH(1,(Table17[Question]=$A$4)*(Table17[Q9_AreaOfWork]=$B$2)*(Table17[Q8_TypeDentalcareProvided_Grouped]= Table141378[[#Headers],[Mix of NHS and Private]] )*(Table17[Question_Answers]= Table141378[[#This Row],[Mix of NHS and Private]] ),0)),"'", "")</f>
        <v>1.8%</v>
      </c>
      <c r="C68" s="95" t="str" cm="1">
        <f t="array" ref="C68">SUBSTITUTE( INDEX(Table17[Non_Display_Suppressed], MATCH(1,(Table17[Question]=$A$4)*(Table17[Q9_AreaOfWork]=$B$2)*(Table17[Q8_TypeDentalcareProvided_Grouped]= Table141378[[#Headers],[Mix of NHS and Private]] )*(Table17[Question_Answers]= Table141378[[#This Row],[Mix of NHS and Private]] ),0)),"'", "")</f>
        <v>4.9%</v>
      </c>
      <c r="D68" s="95" t="str" cm="1">
        <f t="array" ref="D68">SUBSTITUTE( INDEX(Table17[Mix_Display_Suppressed], MATCH(1,(Table17[Question]=$A$4)*(Table17[Q9_AreaOfWork]=$B$2)*(Table17[Q8_TypeDentalcareProvided_Grouped]= Table141378[[#Headers],[Mix of NHS and Private]] )*(Table17[Question_Answers]= Table141378[[#This Row],[Mix of NHS and Private]] ),0)),"'", "")</f>
        <v>6.4%</v>
      </c>
      <c r="E68" s="95" t="str" cm="1">
        <f t="array" ref="E68">SUBSTITUTE( INDEX(Table17[Other_Display_Suppressed], MATCH(1,(Table17[Question]=$A$4)*(Table17[Q9_AreaOfWork]=$B$2)*(Table17[Q8_TypeDentalcareProvided_Grouped]= Table141378[[#Headers],[Mix of NHS and Private]] )*(Table17[Question_Answers]= Table141378[[#This Row],[Mix of NHS and Private]] ),0)),"'", "")</f>
        <v/>
      </c>
      <c r="F68" s="112"/>
    </row>
    <row r="69" spans="1:6" ht="17.5" x14ac:dyDescent="0.35">
      <c r="A69" s="161" t="s">
        <v>374</v>
      </c>
      <c r="B69" s="95" t="str" cm="1">
        <f t="array" ref="B69">SUBSTITUTE( INDEX(Table17[Clinical_Display_Suppressed], MATCH(1,(Table17[Question]=$A$4)*(Table17[Q9_AreaOfWork]=$B$2)*(Table17[Q8_TypeDentalcareProvided_Grouped]= Table141378[[#Headers],[Mix of NHS and Private]] )*(Table17[Question_Answers]= Table141378[[#This Row],[Mix of NHS and Private]] ),0)),"'", "")</f>
        <v>0.6%</v>
      </c>
      <c r="C69" s="95" t="str" cm="1">
        <f t="array" ref="C69">SUBSTITUTE( INDEX(Table17[Non_Display_Suppressed], MATCH(1,(Table17[Question]=$A$4)*(Table17[Q9_AreaOfWork]=$B$2)*(Table17[Q8_TypeDentalcareProvided_Grouped]= Table141378[[#Headers],[Mix of NHS and Private]] )*(Table17[Question_Answers]= Table141378[[#This Row],[Mix of NHS and Private]] ),0)),"'", "")</f>
        <v>...</v>
      </c>
      <c r="D69" s="95" t="str" cm="1">
        <f t="array" ref="D69">SUBSTITUTE( INDEX(Table17[Mix_Display_Suppressed], MATCH(1,(Table17[Question]=$A$4)*(Table17[Q9_AreaOfWork]=$B$2)*(Table17[Q8_TypeDentalcareProvided_Grouped]= Table141378[[#Headers],[Mix of NHS and Private]] )*(Table17[Question_Answers]= Table141378[[#This Row],[Mix of NHS and Private]] ),0)),"'", "")</f>
        <v>1.1%</v>
      </c>
      <c r="E69" s="95" t="str" cm="1">
        <f t="array" ref="E69">SUBSTITUTE( INDEX(Table17[Other_Display_Suppressed], MATCH(1,(Table17[Question]=$A$4)*(Table17[Q9_AreaOfWork]=$B$2)*(Table17[Q8_TypeDentalcareProvided_Grouped]= Table141378[[#Headers],[Mix of NHS and Private]] )*(Table17[Question_Answers]= Table141378[[#This Row],[Mix of NHS and Private]] ),0)),"'", "")</f>
        <v/>
      </c>
    </row>
    <row r="70" spans="1:6" ht="17.5" x14ac:dyDescent="0.35">
      <c r="A70" s="161" t="s">
        <v>375</v>
      </c>
      <c r="B70" s="95" t="str" cm="1">
        <f t="array" ref="B70">SUBSTITUTE( INDEX(Table17[Clinical_Display_Suppressed], MATCH(1,(Table17[Question]=$A$4)*(Table17[Q9_AreaOfWork]=$B$2)*(Table17[Q8_TypeDentalcareProvided_Grouped]= Table141378[[#Headers],[Mix of NHS and Private]] )*(Table17[Question_Answers]= Table141378[[#This Row],[Mix of NHS and Private]] ),0)),"'", "")</f>
        <v/>
      </c>
      <c r="C70" s="95" t="str" cm="1">
        <f t="array" ref="C70">SUBSTITUTE( INDEX(Table17[Non_Display_Suppressed], MATCH(1,(Table17[Question]=$A$4)*(Table17[Q9_AreaOfWork]=$B$2)*(Table17[Q8_TypeDentalcareProvided_Grouped]= Table141378[[#Headers],[Mix of NHS and Private]] )*(Table17[Question_Answers]= Table141378[[#This Row],[Mix of NHS and Private]] ),0)),"'", "")</f>
        <v>...</v>
      </c>
      <c r="D70" s="95" t="str" cm="1">
        <f t="array" ref="D70">SUBSTITUTE( INDEX(Table17[Mix_Display_Suppressed], MATCH(1,(Table17[Question]=$A$4)*(Table17[Q9_AreaOfWork]=$B$2)*(Table17[Q8_TypeDentalcareProvided_Grouped]= Table141378[[#Headers],[Mix of NHS and Private]] )*(Table17[Question_Answers]= Table141378[[#This Row],[Mix of NHS and Private]] ),0)),"'", "")</f>
        <v>...</v>
      </c>
      <c r="E70" s="95" t="str" cm="1">
        <f t="array" ref="E70">SUBSTITUTE( INDEX(Table17[Other_Display_Suppressed], MATCH(1,(Table17[Question]=$A$4)*(Table17[Q9_AreaOfWork]=$B$2)*(Table17[Q8_TypeDentalcareProvided_Grouped]= Table141378[[#Headers],[Mix of NHS and Private]] )*(Table17[Question_Answers]= Table141378[[#This Row],[Mix of NHS and Private]] ),0)),"'", "")</f>
        <v/>
      </c>
    </row>
    <row r="71" spans="1:6" ht="15" customHeight="1" x14ac:dyDescent="0.35">
      <c r="A71" s="161" t="s">
        <v>376</v>
      </c>
      <c r="B71" s="95" t="str" cm="1">
        <f t="array" ref="B71">SUBSTITUTE( INDEX(Table17[Clinical_Display_Suppressed], MATCH(1,(Table17[Question]=$A$4)*(Table17[Q9_AreaOfWork]=$B$2)*(Table17[Q8_TypeDentalcareProvided_Grouped]= Table141378[[#Headers],[Mix of NHS and Private]] )*(Table17[Question_Answers]= Table141378[[#This Row],[Mix of NHS and Private]] ),0)),"'", "")</f>
        <v>0.5%</v>
      </c>
      <c r="C71" s="95" t="str" cm="1">
        <f t="array" ref="C71">SUBSTITUTE( INDEX(Table17[Non_Display_Suppressed], MATCH(1,(Table17[Question]=$A$4)*(Table17[Q9_AreaOfWork]=$B$2)*(Table17[Q8_TypeDentalcareProvided_Grouped]= Table141378[[#Headers],[Mix of NHS and Private]] )*(Table17[Question_Answers]= Table141378[[#This Row],[Mix of NHS and Private]] ),0)),"'", "")</f>
        <v>9.9%</v>
      </c>
      <c r="D71" s="95" t="str" cm="1">
        <f t="array" ref="D71">SUBSTITUTE( INDEX(Table17[Mix_Display_Suppressed], MATCH(1,(Table17[Question]=$A$4)*(Table17[Q9_AreaOfWork]=$B$2)*(Table17[Q8_TypeDentalcareProvided_Grouped]= Table141378[[#Headers],[Mix of NHS and Private]] )*(Table17[Question_Answers]= Table141378[[#This Row],[Mix of NHS and Private]] ),0)),"'", "")</f>
        <v>3.3%</v>
      </c>
      <c r="E71" s="95" t="str" cm="1">
        <f t="array" ref="E71">SUBSTITUTE( INDEX(Table17[Other_Display_Suppressed], MATCH(1,(Table17[Question]=$A$4)*(Table17[Q9_AreaOfWork]=$B$2)*(Table17[Q8_TypeDentalcareProvided_Grouped]= Table141378[[#Headers],[Mix of NHS and Private]] )*(Table17[Question_Answers]= Table141378[[#This Row],[Mix of NHS and Private]] ),0)),"'", "")</f>
        <v/>
      </c>
    </row>
    <row r="72" spans="1:6" ht="17.5" x14ac:dyDescent="0.35">
      <c r="A72" s="161" t="s">
        <v>71</v>
      </c>
      <c r="B72" s="95" t="str" cm="1">
        <f t="array" ref="B72">SUBSTITUTE( INDEX(Table17[Clinical_Display_Suppressed], MATCH(1,(Table17[Question]=$A$4)*(Table17[Q9_AreaOfWork]=$B$2)*(Table17[Q8_TypeDentalcareProvided_Grouped]= Table141378[[#Headers],[Mix of NHS and Private]] )*(Table17[Question_Answers]= Table141378[[#This Row],[Mix of NHS and Private]] ),0)),"'", "")</f>
        <v>...</v>
      </c>
      <c r="C72" s="95" t="str" cm="1">
        <f t="array" ref="C72">SUBSTITUTE( INDEX(Table17[Non_Display_Suppressed], MATCH(1,(Table17[Question]=$A$4)*(Table17[Q9_AreaOfWork]=$B$2)*(Table17[Q8_TypeDentalcareProvided_Grouped]= Table141378[[#Headers],[Mix of NHS and Private]] )*(Table17[Question_Answers]= Table141378[[#This Row],[Mix of NHS and Private]] ),0)),"'", "")</f>
        <v/>
      </c>
      <c r="D72" s="95" t="str" cm="1">
        <f t="array" ref="D72">SUBSTITUTE( INDEX(Table17[Mix_Display_Suppressed], MATCH(1,(Table17[Question]=$A$4)*(Table17[Q9_AreaOfWork]=$B$2)*(Table17[Q8_TypeDentalcareProvided_Grouped]= Table141378[[#Headers],[Mix of NHS and Private]] )*(Table17[Question_Answers]= Table141378[[#This Row],[Mix of NHS and Private]] ),0)),"'", "")</f>
        <v>...</v>
      </c>
      <c r="E72" s="95" t="str" cm="1">
        <f t="array" ref="E72">SUBSTITUTE( INDEX(Table17[Other_Display_Suppressed], MATCH(1,(Table17[Question]=$A$4)*(Table17[Q9_AreaOfWork]=$B$2)*(Table17[Q8_TypeDentalcareProvided_Grouped]= Table141378[[#Headers],[Mix of NHS and Private]] )*(Table17[Question_Answers]= Table141378[[#This Row],[Mix of NHS and Private]] ),0)),"'", "")</f>
        <v>...</v>
      </c>
    </row>
    <row r="73" spans="1:6" ht="17.5" x14ac:dyDescent="0.35">
      <c r="A73" s="161" t="s">
        <v>377</v>
      </c>
      <c r="B73" s="95" t="str" cm="1">
        <f t="array" ref="B73">SUBSTITUTE( INDEX(Table17[Clinical_Display_Suppressed], MATCH(1,(Table17[Question]=$A$4)*(Table17[Q9_AreaOfWork]=$B$2)*(Table17[Q8_TypeDentalcareProvided_Grouped]= Table141378[[#Headers],[Mix of NHS and Private]] )*(Table17[Question_Answers]= Table141378[[#This Row],[Mix of NHS and Private]] ),0)),"'", "")</f>
        <v>...</v>
      </c>
      <c r="C73" s="95" t="str" cm="1">
        <f t="array" ref="C73">SUBSTITUTE( INDEX(Table17[Non_Display_Suppressed], MATCH(1,(Table17[Question]=$A$4)*(Table17[Q9_AreaOfWork]=$B$2)*(Table17[Q8_TypeDentalcareProvided_Grouped]= Table141378[[#Headers],[Mix of NHS and Private]] )*(Table17[Question_Answers]= Table141378[[#This Row],[Mix of NHS and Private]] ),0)),"'", "")</f>
        <v>...</v>
      </c>
      <c r="D73" s="95" t="str" cm="1">
        <f t="array" ref="D73">SUBSTITUTE( INDEX(Table17[Mix_Display_Suppressed], MATCH(1,(Table17[Question]=$A$4)*(Table17[Q9_AreaOfWork]=$B$2)*(Table17[Q8_TypeDentalcareProvided_Grouped]= Table141378[[#Headers],[Mix of NHS and Private]] )*(Table17[Question_Answers]= Table141378[[#This Row],[Mix of NHS and Private]] ),0)),"'", "")</f>
        <v>...</v>
      </c>
      <c r="E73" s="95" t="str" cm="1">
        <f t="array" ref="E73">SUBSTITUTE( INDEX(Table17[Other_Display_Suppressed], MATCH(1,(Table17[Question]=$A$4)*(Table17[Q9_AreaOfWork]=$B$2)*(Table17[Q8_TypeDentalcareProvided_Grouped]= Table141378[[#Headers],[Mix of NHS and Private]] )*(Table17[Question_Answers]= Table141378[[#This Row],[Mix of NHS and Private]] ),0)),"'", "")</f>
        <v/>
      </c>
    </row>
    <row r="74" spans="1:6" ht="17.5" x14ac:dyDescent="0.35">
      <c r="A74" s="162" t="s">
        <v>33</v>
      </c>
      <c r="B74" s="95" t="str" cm="1">
        <f t="array" ref="B74">SUBSTITUTE( INDEX(Table17[Clinical_Display_Suppressed], MATCH(1,(Table17[Question]=$A$4)*(Table17[Q9_AreaOfWork]=$B$2)*(Table17[Q8_TypeDentalcareProvided_Grouped]= Table141378[[#Headers],[Mix of NHS and Private]] )*(Table17[Question_Answers]= Table141378[[#This Row],[Mix of NHS and Private]] ),0)),"'", "")</f>
        <v>0.5%</v>
      </c>
      <c r="C74" s="95" t="str" cm="1">
        <f t="array" ref="C74">SUBSTITUTE( INDEX(Table17[Non_Display_Suppressed], MATCH(1,(Table17[Question]=$A$4)*(Table17[Q9_AreaOfWork]=$B$2)*(Table17[Q8_TypeDentalcareProvided_Grouped]= Table141378[[#Headers],[Mix of NHS and Private]] )*(Table17[Question_Answers]= Table141378[[#This Row],[Mix of NHS and Private]] ),0)),"'", "")</f>
        <v>6.6%</v>
      </c>
      <c r="D74" s="95" t="str" cm="1">
        <f t="array" ref="D74">SUBSTITUTE( INDEX(Table17[Mix_Display_Suppressed], MATCH(1,(Table17[Question]=$A$4)*(Table17[Q9_AreaOfWork]=$B$2)*(Table17[Q8_TypeDentalcareProvided_Grouped]= Table141378[[#Headers],[Mix of NHS and Private]] )*(Table17[Question_Answers]= Table141378[[#This Row],[Mix of NHS and Private]] ),0)),"'", "")</f>
        <v>2%</v>
      </c>
      <c r="E74" s="95" t="str" cm="1">
        <f t="array" ref="E74">SUBSTITUTE( INDEX(Table17[Other_Display_Suppressed], MATCH(1,(Table17[Question]=$A$4)*(Table17[Q9_AreaOfWork]=$B$2)*(Table17[Q8_TypeDentalcareProvided_Grouped]= Table141378[[#Headers],[Mix of NHS and Private]] )*(Table17[Question_Answers]= Table141378[[#This Row],[Mix of NHS and Private]] ),0)),"'", "")</f>
        <v/>
      </c>
    </row>
    <row r="75" spans="1:6" ht="17.5" x14ac:dyDescent="0.35">
      <c r="A75" s="161" t="s">
        <v>378</v>
      </c>
      <c r="B75" s="95" t="str" cm="1">
        <f t="array" ref="B75">SUBSTITUTE( INDEX(Table17[Clinical_Display_Suppressed], MATCH(1,(Table17[Question]=$A$4)*(Table17[Q9_AreaOfWork]=$B$2)*(Table17[Q8_TypeDentalcareProvided_Grouped]= Table141378[[#Headers],[Mix of NHS and Private]] )*(Table17[Question_Answers]= Table141378[[#This Row],[Mix of NHS and Private]] ),0)),"'", "")</f>
        <v>2.4%</v>
      </c>
      <c r="C75" s="95" t="str" cm="1">
        <f t="array" ref="C75">SUBSTITUTE( INDEX(Table17[Non_Display_Suppressed], MATCH(1,(Table17[Question]=$A$4)*(Table17[Q9_AreaOfWork]=$B$2)*(Table17[Q8_TypeDentalcareProvided_Grouped]= Table141378[[#Headers],[Mix of NHS and Private]] )*(Table17[Question_Answers]= Table141378[[#This Row],[Mix of NHS and Private]] ),0)),"'", "")</f>
        <v>...</v>
      </c>
      <c r="D75" s="95" t="str" cm="1">
        <f t="array" ref="D75">SUBSTITUTE( INDEX(Table17[Mix_Display_Suppressed], MATCH(1,(Table17[Question]=$A$4)*(Table17[Q9_AreaOfWork]=$B$2)*(Table17[Q8_TypeDentalcareProvided_Grouped]= Table141378[[#Headers],[Mix of NHS and Private]] )*(Table17[Question_Answers]= Table141378[[#This Row],[Mix of NHS and Private]] ),0)),"'", "")</f>
        <v>2.4%</v>
      </c>
      <c r="E75" s="95" t="str" cm="1">
        <f t="array" ref="E75">SUBSTITUTE( INDEX(Table17[Other_Display_Suppressed], MATCH(1,(Table17[Question]=$A$4)*(Table17[Q9_AreaOfWork]=$B$2)*(Table17[Q8_TypeDentalcareProvided_Grouped]= Table141378[[#Headers],[Mix of NHS and Private]] )*(Table17[Question_Answers]= Table141378[[#This Row],[Mix of NHS and Private]] ),0)),"'", "")</f>
        <v/>
      </c>
    </row>
    <row r="76" spans="1:6" ht="17.5" x14ac:dyDescent="0.35">
      <c r="A76" s="161" t="s">
        <v>26</v>
      </c>
      <c r="B76" s="95" t="str" cm="1">
        <f t="array" ref="B76">SUBSTITUTE( INDEX(Table17[Clinical_Display_Suppressed], MATCH(1,(Table17[Question]=$A$4)*(Table17[Q9_AreaOfWork]=$B$2)*(Table17[Q8_TypeDentalcareProvided_Grouped]= Table141378[[#Headers],[Mix of NHS and Private]] )*(Table17[Question_Answers]= Table141378[[#This Row],[Mix of NHS and Private]] ),0)),"'", "")</f>
        <v>0.2%</v>
      </c>
      <c r="C76" s="95" t="str" cm="1">
        <f t="array" ref="C76">SUBSTITUTE( INDEX(Table17[Non_Display_Suppressed], MATCH(1,(Table17[Question]=$A$4)*(Table17[Q9_AreaOfWork]=$B$2)*(Table17[Q8_TypeDentalcareProvided_Grouped]= Table141378[[#Headers],[Mix of NHS and Private]] )*(Table17[Question_Answers]= Table141378[[#This Row],[Mix of NHS and Private]] ),0)),"'", "")</f>
        <v/>
      </c>
      <c r="D76" s="95" t="str" cm="1">
        <f t="array" ref="D76">SUBSTITUTE( INDEX(Table17[Mix_Display_Suppressed], MATCH(1,(Table17[Question]=$A$4)*(Table17[Q9_AreaOfWork]=$B$2)*(Table17[Q8_TypeDentalcareProvided_Grouped]= Table141378[[#Headers],[Mix of NHS and Private]] )*(Table17[Question_Answers]= Table141378[[#This Row],[Mix of NHS and Private]] ),0)),"'", "")</f>
        <v>...</v>
      </c>
      <c r="E76" s="95" t="str" cm="1">
        <f t="array" ref="E76">SUBSTITUTE( INDEX(Table17[Other_Display_Suppressed], MATCH(1,(Table17[Question]=$A$4)*(Table17[Q9_AreaOfWork]=$B$2)*(Table17[Q8_TypeDentalcareProvided_Grouped]= Table141378[[#Headers],[Mix of NHS and Private]] )*(Table17[Question_Answers]= Table141378[[#This Row],[Mix of NHS and Private]] ),0)),"'", "")</f>
        <v>10.4%</v>
      </c>
    </row>
    <row r="77" spans="1:6" ht="17.5" x14ac:dyDescent="0.35">
      <c r="A77" s="161" t="s">
        <v>379</v>
      </c>
      <c r="B77" s="95" t="str" cm="1">
        <f t="array" ref="B77">SUBSTITUTE( INDEX(Table17[Clinical_Display_Suppressed], MATCH(1,(Table17[Question]=$A$4)*(Table17[Q9_AreaOfWork]=$B$2)*(Table17[Q8_TypeDentalcareProvided_Grouped]= Table141378[[#Headers],[Mix of NHS and Private]] )*(Table17[Question_Answers]= Table141378[[#This Row],[Mix of NHS and Private]] ),0)),"'", "")</f>
        <v>0.5%</v>
      </c>
      <c r="C77" s="95" t="str" cm="1">
        <f t="array" ref="C77">SUBSTITUTE( INDEX(Table17[Non_Display_Suppressed], MATCH(1,(Table17[Question]=$A$4)*(Table17[Q9_AreaOfWork]=$B$2)*(Table17[Q8_TypeDentalcareProvided_Grouped]= Table141378[[#Headers],[Mix of NHS and Private]] )*(Table17[Question_Answers]= Table141378[[#This Row],[Mix of NHS and Private]] ),0)),"'", "")</f>
        <v>3.8%</v>
      </c>
      <c r="D77" s="95" t="str" cm="1">
        <f t="array" ref="D77">SUBSTITUTE( INDEX(Table17[Mix_Display_Suppressed], MATCH(1,(Table17[Question]=$A$4)*(Table17[Q9_AreaOfWork]=$B$2)*(Table17[Q8_TypeDentalcareProvided_Grouped]= Table141378[[#Headers],[Mix of NHS and Private]] )*(Table17[Question_Answers]= Table141378[[#This Row],[Mix of NHS and Private]] ),0)),"'", "")</f>
        <v>2.9%</v>
      </c>
      <c r="E77" s="95" t="str" cm="1">
        <f t="array" ref="E77">SUBSTITUTE( INDEX(Table17[Other_Display_Suppressed], MATCH(1,(Table17[Question]=$A$4)*(Table17[Q9_AreaOfWork]=$B$2)*(Table17[Q8_TypeDentalcareProvided_Grouped]= Table141378[[#Headers],[Mix of NHS and Private]] )*(Table17[Question_Answers]= Table141378[[#This Row],[Mix of NHS and Private]] ),0)),"'", "")</f>
        <v/>
      </c>
    </row>
    <row r="78" spans="1:6" ht="17.5" x14ac:dyDescent="0.35">
      <c r="A78" s="161" t="s">
        <v>380</v>
      </c>
      <c r="B78" s="95" t="str" cm="1">
        <f t="array" ref="B78">SUBSTITUTE( INDEX(Table17[Clinical_Display_Suppressed], MATCH(1,(Table17[Question]=$A$4)*(Table17[Q9_AreaOfWork]=$B$2)*(Table17[Q8_TypeDentalcareProvided_Grouped]= Table141378[[#Headers],[Mix of NHS and Private]] )*(Table17[Question_Answers]= Table141378[[#This Row],[Mix of NHS and Private]] ),0)),"'", "")</f>
        <v>7.3%</v>
      </c>
      <c r="C78" s="95" t="str" cm="1">
        <f t="array" ref="C78">SUBSTITUTE( INDEX(Table17[Non_Display_Suppressed], MATCH(1,(Table17[Question]=$A$4)*(Table17[Q9_AreaOfWork]=$B$2)*(Table17[Q8_TypeDentalcareProvided_Grouped]= Table141378[[#Headers],[Mix of NHS and Private]] )*(Table17[Question_Answers]= Table141378[[#This Row],[Mix of NHS and Private]] ),0)),"'", "")</f>
        <v>4.9%</v>
      </c>
      <c r="D78" s="95" t="str" cm="1">
        <f t="array" ref="D78">SUBSTITUTE( INDEX(Table17[Mix_Display_Suppressed], MATCH(1,(Table17[Question]=$A$4)*(Table17[Q9_AreaOfWork]=$B$2)*(Table17[Q8_TypeDentalcareProvided_Grouped]= Table141378[[#Headers],[Mix of NHS and Private]] )*(Table17[Question_Answers]= Table141378[[#This Row],[Mix of NHS and Private]] ),0)),"'", "")</f>
        <v>9.4%</v>
      </c>
      <c r="E78" s="95" t="str" cm="1">
        <f t="array" ref="E78">SUBSTITUTE( INDEX(Table17[Other_Display_Suppressed], MATCH(1,(Table17[Question]=$A$4)*(Table17[Q9_AreaOfWork]=$B$2)*(Table17[Q8_TypeDentalcareProvided_Grouped]= Table141378[[#Headers],[Mix of NHS and Private]] )*(Table17[Question_Answers]= Table141378[[#This Row],[Mix of NHS and Private]] ),0)),"'", "")</f>
        <v>...</v>
      </c>
    </row>
    <row r="79" spans="1:6" s="159" customFormat="1" ht="17.5" x14ac:dyDescent="0.35">
      <c r="A79" s="89" t="s">
        <v>27</v>
      </c>
      <c r="B79" s="96" t="str" cm="1">
        <f t="array" ref="B79">SUBSTITUTE( INDEX(Table17[Clinical_Display_Suppressed], MATCH(1,(Table17[Question]=$A$4)*(Table17[Q9_AreaOfWork]=$B$2)*(Table17[Q8_TypeDentalcareProvided_Grouped]= Table141378[[#Headers],[Mix of NHS and Private]] )*(Table17[Question_Answers]= Table141378[[#This Row],[Mix of NHS and Private]] ),0)),"'", "")</f>
        <v>7212</v>
      </c>
      <c r="C79" s="96" t="str" cm="1">
        <f t="array" ref="C79">SUBSTITUTE( INDEX(Table17[Non_Display_Suppressed], MATCH(1,(Table17[Question]=$A$4)*(Table17[Q9_AreaOfWork]=$B$2)*(Table17[Q8_TypeDentalcareProvided_Grouped]= Table141378[[#Headers],[Mix of NHS and Private]] )*(Table17[Question_Answers]= Table141378[[#This Row],[Mix of NHS and Private]] ),0)),"'", "")</f>
        <v>182</v>
      </c>
      <c r="D79" s="96" t="str" cm="1">
        <f t="array" ref="D79">SUBSTITUTE( INDEX(Table17[Mix_Display_Suppressed], MATCH(1,(Table17[Question]=$A$4)*(Table17[Q9_AreaOfWork]=$B$2)*(Table17[Q8_TypeDentalcareProvided_Grouped]= Table141378[[#Headers],[Mix of NHS and Private]] )*(Table17[Question_Answers]= Table141378[[#This Row],[Mix of NHS and Private]] ),0)),"'", "")</f>
        <v>1075</v>
      </c>
      <c r="E79" s="96" t="str" cm="1">
        <f t="array" ref="E79">SUBSTITUTE( INDEX(Table17[Other_Display_Suppressed], MATCH(1,(Table17[Question]=$A$4)*(Table17[Q9_AreaOfWork]=$B$2)*(Table17[Q8_TypeDentalcareProvided_Grouped]= Table141378[[#Headers],[Mix of NHS and Private]] )*(Table17[Question_Answers]= Table141378[[#This Row],[Mix of NHS and Private]] ),0)),"'", "")</f>
        <v>77</v>
      </c>
    </row>
    <row r="80" spans="1:6" s="36" customFormat="1" ht="15.5" x14ac:dyDescent="0.35">
      <c r="A80" s="91" t="s">
        <v>28</v>
      </c>
      <c r="B80" s="17"/>
      <c r="C80" s="17"/>
      <c r="D80" s="17"/>
      <c r="E80" s="17"/>
    </row>
    <row r="81" spans="1:6" ht="30" customHeight="1" x14ac:dyDescent="0.35">
      <c r="A81" s="93" t="s">
        <v>49</v>
      </c>
      <c r="F81" s="112"/>
    </row>
    <row r="82" spans="1:6" s="13" customFormat="1" ht="15.5" x14ac:dyDescent="0.35">
      <c r="A82" s="94" t="s">
        <v>33</v>
      </c>
      <c r="B82" s="94" t="s">
        <v>30</v>
      </c>
      <c r="C82" s="94" t="s">
        <v>50</v>
      </c>
      <c r="D82" s="94" t="s">
        <v>32</v>
      </c>
      <c r="E82" s="94" t="s">
        <v>36</v>
      </c>
    </row>
    <row r="83" spans="1:6" ht="17.5" x14ac:dyDescent="0.35">
      <c r="A83" s="161" t="s">
        <v>369</v>
      </c>
      <c r="B83" s="95" t="str" cm="1">
        <f t="array" ref="B83">SUBSTITUTE( INDEX(Table17[Clinical_Display_Suppressed], MATCH(1,(Table17[Question]=$A$4)*(Table17[Q9_AreaOfWork]=$B$2)*(Table17[Q8_TypeDentalcareProvided_Grouped]= Table142379[[#Headers],[Other]] )*(Table17[Question_Answers]= Table142379[[#This Row],[Other]] ),0)),"'", "")</f>
        <v>22.8%</v>
      </c>
      <c r="C83" s="95" t="str" cm="1">
        <f t="array" ref="C83">SUBSTITUTE( INDEX(Table17[Non_Display_Suppressed], MATCH(1,(Table17[Question]=$A$4)*(Table17[Q9_AreaOfWork]=$B$2)*(Table17[Q8_TypeDentalcareProvided_Grouped]= Table142379[[#Headers],[Other]] )*(Table17[Question_Answers]= Table142379[[#This Row],[Other]] ),0)),"'", "")</f>
        <v>4.7%</v>
      </c>
      <c r="D83" s="95" t="str" cm="1">
        <f t="array" ref="D83">SUBSTITUTE( INDEX(Table17[Mix_Display_Suppressed], MATCH(1,(Table17[Question]=$A$4)*(Table17[Q9_AreaOfWork]=$B$2)*(Table17[Q8_TypeDentalcareProvided_Grouped]= Table142379[[#Headers],[Other]] )*(Table17[Question_Answers]= Table142379[[#This Row],[Other]] ),0)),"'", "")</f>
        <v>7.2%</v>
      </c>
      <c r="E83" s="95" t="str" cm="1">
        <f t="array" ref="E83">SUBSTITUTE( INDEX(Table17[Other_Display_Suppressed], MATCH(1,(Table17[Question]=$A$4)*(Table17[Q9_AreaOfWork]=$B$2)*(Table17[Q8_TypeDentalcareProvided_Grouped]= Table142379[[#Headers],[Other]] )*(Table17[Question_Answers]= Table142379[[#This Row],[Other]] ),0)),"'", "")</f>
        <v>...</v>
      </c>
      <c r="F83" s="112"/>
    </row>
    <row r="84" spans="1:6" ht="17.5" x14ac:dyDescent="0.35">
      <c r="A84" s="161" t="s">
        <v>370</v>
      </c>
      <c r="B84" s="95" t="str" cm="1">
        <f t="array" ref="B84">SUBSTITUTE( INDEX(Table17[Clinical_Display_Suppressed], MATCH(1,(Table17[Question]=$A$4)*(Table17[Q9_AreaOfWork]=$B$2)*(Table17[Q8_TypeDentalcareProvided_Grouped]= Table142379[[#Headers],[Other]] )*(Table17[Question_Answers]= Table142379[[#This Row],[Other]] ),0)),"'", "")</f>
        <v>...</v>
      </c>
      <c r="C84" s="95" t="str" cm="1">
        <f t="array" ref="C84">SUBSTITUTE( INDEX(Table17[Non_Display_Suppressed], MATCH(1,(Table17[Question]=$A$4)*(Table17[Q9_AreaOfWork]=$B$2)*(Table17[Q8_TypeDentalcareProvided_Grouped]= Table142379[[#Headers],[Other]] )*(Table17[Question_Answers]= Table142379[[#This Row],[Other]] ),0)),"'", "")</f>
        <v>2%</v>
      </c>
      <c r="D84" s="95" t="str" cm="1">
        <f t="array" ref="D84">SUBSTITUTE( INDEX(Table17[Mix_Display_Suppressed], MATCH(1,(Table17[Question]=$A$4)*(Table17[Q9_AreaOfWork]=$B$2)*(Table17[Q8_TypeDentalcareProvided_Grouped]= Table142379[[#Headers],[Other]] )*(Table17[Question_Answers]= Table142379[[#This Row],[Other]] ),0)),"'", "")</f>
        <v>...</v>
      </c>
      <c r="E84" s="95" t="str" cm="1">
        <f t="array" ref="E84">SUBSTITUTE( INDEX(Table17[Other_Display_Suppressed], MATCH(1,(Table17[Question]=$A$4)*(Table17[Q9_AreaOfWork]=$B$2)*(Table17[Q8_TypeDentalcareProvided_Grouped]= Table142379[[#Headers],[Other]] )*(Table17[Question_Answers]= Table142379[[#This Row],[Other]] ),0)),"'", "")</f>
        <v>...</v>
      </c>
    </row>
    <row r="85" spans="1:6" ht="17.5" x14ac:dyDescent="0.35">
      <c r="A85" s="161" t="s">
        <v>371</v>
      </c>
      <c r="B85" s="95" t="str" cm="1">
        <f t="array" ref="B85">SUBSTITUTE( INDEX(Table17[Clinical_Display_Suppressed], MATCH(1,(Table17[Question]=$A$4)*(Table17[Q9_AreaOfWork]=$B$2)*(Table17[Q8_TypeDentalcareProvided_Grouped]= Table142379[[#Headers],[Other]] )*(Table17[Question_Answers]= Table142379[[#This Row],[Other]] ),0)),"'", "")</f>
        <v>6.5%</v>
      </c>
      <c r="C85" s="95" t="str" cm="1">
        <f t="array" ref="C85">SUBSTITUTE( INDEX(Table17[Non_Display_Suppressed], MATCH(1,(Table17[Question]=$A$4)*(Table17[Q9_AreaOfWork]=$B$2)*(Table17[Q8_TypeDentalcareProvided_Grouped]= Table142379[[#Headers],[Other]] )*(Table17[Question_Answers]= Table142379[[#This Row],[Other]] ),0)),"'", "")</f>
        <v>4.4%</v>
      </c>
      <c r="D85" s="95" t="str" cm="1">
        <f t="array" ref="D85">SUBSTITUTE( INDEX(Table17[Mix_Display_Suppressed], MATCH(1,(Table17[Question]=$A$4)*(Table17[Q9_AreaOfWork]=$B$2)*(Table17[Q8_TypeDentalcareProvided_Grouped]= Table142379[[#Headers],[Other]] )*(Table17[Question_Answers]= Table142379[[#This Row],[Other]] ),0)),"'", "")</f>
        <v>19.8%</v>
      </c>
      <c r="E85" s="95" t="str" cm="1">
        <f t="array" ref="E85">SUBSTITUTE( INDEX(Table17[Other_Display_Suppressed], MATCH(1,(Table17[Question]=$A$4)*(Table17[Q9_AreaOfWork]=$B$2)*(Table17[Q8_TypeDentalcareProvided_Grouped]= Table142379[[#Headers],[Other]] )*(Table17[Question_Answers]= Table142379[[#This Row],[Other]] ),0)),"'", "")</f>
        <v>...</v>
      </c>
      <c r="F85" s="112"/>
    </row>
    <row r="86" spans="1:6" ht="17.5" x14ac:dyDescent="0.35">
      <c r="A86" s="161" t="s">
        <v>372</v>
      </c>
      <c r="B86" s="95" t="str" cm="1">
        <f t="array" ref="B86">SUBSTITUTE( INDEX(Table17[Clinical_Display_Suppressed], MATCH(1,(Table17[Question]=$A$4)*(Table17[Q9_AreaOfWork]=$B$2)*(Table17[Q8_TypeDentalcareProvided_Grouped]= Table142379[[#Headers],[Other]] )*(Table17[Question_Answers]= Table142379[[#This Row],[Other]] ),0)),"'", "")</f>
        <v>41.2%</v>
      </c>
      <c r="C86" s="95" t="str" cm="1">
        <f t="array" ref="C86">SUBSTITUTE( INDEX(Table17[Non_Display_Suppressed], MATCH(1,(Table17[Question]=$A$4)*(Table17[Q9_AreaOfWork]=$B$2)*(Table17[Q8_TypeDentalcareProvided_Grouped]= Table142379[[#Headers],[Other]] )*(Table17[Question_Answers]= Table142379[[#This Row],[Other]] ),0)),"'", "")</f>
        <v>10.4%</v>
      </c>
      <c r="D86" s="95" t="str" cm="1">
        <f t="array" ref="D86">SUBSTITUTE( INDEX(Table17[Mix_Display_Suppressed], MATCH(1,(Table17[Question]=$A$4)*(Table17[Q9_AreaOfWork]=$B$2)*(Table17[Q8_TypeDentalcareProvided_Grouped]= Table142379[[#Headers],[Other]] )*(Table17[Question_Answers]= Table142379[[#This Row],[Other]] ),0)),"'", "")</f>
        <v>26.1%</v>
      </c>
      <c r="E86" s="95" t="str" cm="1">
        <f t="array" ref="E86">SUBSTITUTE( INDEX(Table17[Other_Display_Suppressed], MATCH(1,(Table17[Question]=$A$4)*(Table17[Q9_AreaOfWork]=$B$2)*(Table17[Q8_TypeDentalcareProvided_Grouped]= Table142379[[#Headers],[Other]] )*(Table17[Question_Answers]= Table142379[[#This Row],[Other]] ),0)),"'", "")</f>
        <v>38.5%</v>
      </c>
      <c r="F86" s="112"/>
    </row>
    <row r="87" spans="1:6" ht="17.5" x14ac:dyDescent="0.35">
      <c r="A87" s="161" t="s">
        <v>373</v>
      </c>
      <c r="B87" s="95" t="str" cm="1">
        <f t="array" ref="B87">SUBSTITUTE( INDEX(Table17[Clinical_Display_Suppressed], MATCH(1,(Table17[Question]=$A$4)*(Table17[Q9_AreaOfWork]=$B$2)*(Table17[Q8_TypeDentalcareProvided_Grouped]= Table142379[[#Headers],[Other]] )*(Table17[Question_Answers]= Table142379[[#This Row],[Other]] ),0)),"'", "")</f>
        <v>3.8%</v>
      </c>
      <c r="C87" s="88" t="str" cm="1">
        <f t="array" ref="C87">SUBSTITUTE( INDEX(Table17[Non_Display_Suppressed], MATCH(1,(Table17[Question]=$A$4)*(Table17[Q9_AreaOfWork]=$B$2)*(Table17[Q8_TypeDentalcareProvided_Grouped]= Table142379[[#Headers],[Other]] )*(Table17[Question_Answers]= Table142379[[#This Row],[Other]] ),0)),"'", "")</f>
        <v>14.4%</v>
      </c>
      <c r="D87" s="95" t="str" cm="1">
        <f t="array" ref="D87">SUBSTITUTE( INDEX(Table17[Mix_Display_Suppressed], MATCH(1,(Table17[Question]=$A$4)*(Table17[Q9_AreaOfWork]=$B$2)*(Table17[Q8_TypeDentalcareProvided_Grouped]= Table142379[[#Headers],[Other]] )*(Table17[Question_Answers]= Table142379[[#This Row],[Other]] ),0)),"'", "")</f>
        <v>12.6%</v>
      </c>
      <c r="E87" s="95" t="str" cm="1">
        <f t="array" ref="E87">SUBSTITUTE( INDEX(Table17[Other_Display_Suppressed], MATCH(1,(Table17[Question]=$A$4)*(Table17[Q9_AreaOfWork]=$B$2)*(Table17[Q8_TypeDentalcareProvided_Grouped]= Table142379[[#Headers],[Other]] )*(Table17[Question_Answers]= Table142379[[#This Row],[Other]] ),0)),"'", "")</f>
        <v>2.3%</v>
      </c>
      <c r="F87" s="112"/>
    </row>
    <row r="88" spans="1:6" ht="17.5" x14ac:dyDescent="0.35">
      <c r="A88" s="161" t="s">
        <v>374</v>
      </c>
      <c r="B88" s="95" t="str" cm="1">
        <f t="array" ref="B88">SUBSTITUTE( INDEX(Table17[Clinical_Display_Suppressed], MATCH(1,(Table17[Question]=$A$4)*(Table17[Q9_AreaOfWork]=$B$2)*(Table17[Q8_TypeDentalcareProvided_Grouped]= Table142379[[#Headers],[Other]] )*(Table17[Question_Answers]= Table142379[[#This Row],[Other]] ),0)),"'", "")</f>
        <v>...</v>
      </c>
      <c r="C88" s="95" t="str" cm="1">
        <f t="array" ref="C88">SUBSTITUTE( INDEX(Table17[Non_Display_Suppressed], MATCH(1,(Table17[Question]=$A$4)*(Table17[Q9_AreaOfWork]=$B$2)*(Table17[Q8_TypeDentalcareProvided_Grouped]= Table142379[[#Headers],[Other]] )*(Table17[Question_Answers]= Table142379[[#This Row],[Other]] ),0)),"'", "")</f>
        <v>...</v>
      </c>
      <c r="D88" s="95" t="str" cm="1">
        <f t="array" ref="D88">SUBSTITUTE( INDEX(Table17[Mix_Display_Suppressed], MATCH(1,(Table17[Question]=$A$4)*(Table17[Q9_AreaOfWork]=$B$2)*(Table17[Q8_TypeDentalcareProvided_Grouped]= Table142379[[#Headers],[Other]] )*(Table17[Question_Answers]= Table142379[[#This Row],[Other]] ),0)),"'", "")</f>
        <v>...</v>
      </c>
      <c r="E88" s="95" t="str" cm="1">
        <f t="array" ref="E88">SUBSTITUTE( INDEX(Table17[Other_Display_Suppressed], MATCH(1,(Table17[Question]=$A$4)*(Table17[Q9_AreaOfWork]=$B$2)*(Table17[Q8_TypeDentalcareProvided_Grouped]= Table142379[[#Headers],[Other]] )*(Table17[Question_Answers]= Table142379[[#This Row],[Other]] ),0)),"'", "")</f>
        <v>...</v>
      </c>
    </row>
    <row r="89" spans="1:6" ht="17.5" x14ac:dyDescent="0.35">
      <c r="A89" s="161" t="s">
        <v>375</v>
      </c>
      <c r="B89" s="95" t="str" cm="1">
        <f t="array" ref="B89">SUBSTITUTE( INDEX(Table17[Clinical_Display_Suppressed], MATCH(1,(Table17[Question]=$A$4)*(Table17[Q9_AreaOfWork]=$B$2)*(Table17[Q8_TypeDentalcareProvided_Grouped]= Table142379[[#Headers],[Other]] )*(Table17[Question_Answers]= Table142379[[#This Row],[Other]] ),0)),"'", "")</f>
        <v>...</v>
      </c>
      <c r="C89" s="95" t="str" cm="1">
        <f t="array" ref="C89">SUBSTITUTE( INDEX(Table17[Non_Display_Suppressed], MATCH(1,(Table17[Question]=$A$4)*(Table17[Q9_AreaOfWork]=$B$2)*(Table17[Q8_TypeDentalcareProvided_Grouped]= Table142379[[#Headers],[Other]] )*(Table17[Question_Answers]= Table142379[[#This Row],[Other]] ),0)),"'", "")</f>
        <v>...</v>
      </c>
      <c r="D89" s="95" t="str" cm="1">
        <f t="array" ref="D89">SUBSTITUTE( INDEX(Table17[Mix_Display_Suppressed], MATCH(1,(Table17[Question]=$A$4)*(Table17[Q9_AreaOfWork]=$B$2)*(Table17[Q8_TypeDentalcareProvided_Grouped]= Table142379[[#Headers],[Other]] )*(Table17[Question_Answers]= Table142379[[#This Row],[Other]] ),0)),"'", "")</f>
        <v/>
      </c>
      <c r="E89" s="95" t="str" cm="1">
        <f t="array" ref="E89">SUBSTITUTE( INDEX(Table17[Other_Display_Suppressed], MATCH(1,(Table17[Question]=$A$4)*(Table17[Q9_AreaOfWork]=$B$2)*(Table17[Q8_TypeDentalcareProvided_Grouped]= Table142379[[#Headers],[Other]] )*(Table17[Question_Answers]= Table142379[[#This Row],[Other]] ),0)),"'", "")</f>
        <v/>
      </c>
    </row>
    <row r="90" spans="1:6" ht="17.5" x14ac:dyDescent="0.35">
      <c r="A90" s="161" t="s">
        <v>376</v>
      </c>
      <c r="B90" s="95" t="str" cm="1">
        <f t="array" ref="B90">SUBSTITUTE( INDEX(Table17[Clinical_Display_Suppressed], MATCH(1,(Table17[Question]=$A$4)*(Table17[Q9_AreaOfWork]=$B$2)*(Table17[Q8_TypeDentalcareProvided_Grouped]= Table142379[[#Headers],[Other]] )*(Table17[Question_Answers]= Table142379[[#This Row],[Other]] ),0)),"'", "")</f>
        <v>...</v>
      </c>
      <c r="C90" s="95" t="str" cm="1">
        <f t="array" ref="C90">SUBSTITUTE( INDEX(Table17[Non_Display_Suppressed], MATCH(1,(Table17[Question]=$A$4)*(Table17[Q9_AreaOfWork]=$B$2)*(Table17[Q8_TypeDentalcareProvided_Grouped]= Table142379[[#Headers],[Other]] )*(Table17[Question_Answers]= Table142379[[#This Row],[Other]] ),0)),"'", "")</f>
        <v>30.5%</v>
      </c>
      <c r="D90" s="95" t="str" cm="1">
        <f t="array" ref="D90">SUBSTITUTE( INDEX(Table17[Mix_Display_Suppressed], MATCH(1,(Table17[Question]=$A$4)*(Table17[Q9_AreaOfWork]=$B$2)*(Table17[Q8_TypeDentalcareProvided_Grouped]= Table142379[[#Headers],[Other]] )*(Table17[Question_Answers]= Table142379[[#This Row],[Other]] ),0)),"'", "")</f>
        <v>...</v>
      </c>
      <c r="E90" s="95" t="str" cm="1">
        <f t="array" ref="E90">SUBSTITUTE( INDEX(Table17[Other_Display_Suppressed], MATCH(1,(Table17[Question]=$A$4)*(Table17[Q9_AreaOfWork]=$B$2)*(Table17[Q8_TypeDentalcareProvided_Grouped]= Table142379[[#Headers],[Other]] )*(Table17[Question_Answers]= Table142379[[#This Row],[Other]] ),0)),"'", "")</f>
        <v>...</v>
      </c>
    </row>
    <row r="91" spans="1:6" ht="17.5" x14ac:dyDescent="0.35">
      <c r="A91" s="161" t="s">
        <v>71</v>
      </c>
      <c r="B91" s="95" t="str" cm="1">
        <f t="array" ref="B91">SUBSTITUTE( INDEX(Table17[Clinical_Display_Suppressed], MATCH(1,(Table17[Question]=$A$4)*(Table17[Q9_AreaOfWork]=$B$2)*(Table17[Q8_TypeDentalcareProvided_Grouped]= Table142379[[#Headers],[Other]] )*(Table17[Question_Answers]= Table142379[[#This Row],[Other]] ),0)),"'", "")</f>
        <v>...</v>
      </c>
      <c r="C91" s="95" t="str" cm="1">
        <f t="array" ref="C91">SUBSTITUTE( INDEX(Table17[Non_Display_Suppressed], MATCH(1,(Table17[Question]=$A$4)*(Table17[Q9_AreaOfWork]=$B$2)*(Table17[Q8_TypeDentalcareProvided_Grouped]= Table142379[[#Headers],[Other]] )*(Table17[Question_Answers]= Table142379[[#This Row],[Other]] ),0)),"'", "")</f>
        <v>2.3%</v>
      </c>
      <c r="D91" s="95" t="str" cm="1">
        <f t="array" ref="D91">SUBSTITUTE( INDEX(Table17[Mix_Display_Suppressed], MATCH(1,(Table17[Question]=$A$4)*(Table17[Q9_AreaOfWork]=$B$2)*(Table17[Q8_TypeDentalcareProvided_Grouped]= Table142379[[#Headers],[Other]] )*(Table17[Question_Answers]= Table142379[[#This Row],[Other]] ),0)),"'", "")</f>
        <v/>
      </c>
      <c r="E91" s="88" t="str" cm="1">
        <f t="array" ref="E91">SUBSTITUTE( INDEX(Table17[Other_Display_Suppressed], MATCH(1,(Table17[Question]=$A$4)*(Table17[Q9_AreaOfWork]=$B$2)*(Table17[Q8_TypeDentalcareProvided_Grouped]= Table142379[[#Headers],[Other]] )*(Table17[Question_Answers]= Table142379[[#This Row],[Other]] ),0)),"'", "")</f>
        <v>11.8%</v>
      </c>
    </row>
    <row r="92" spans="1:6" ht="17.5" x14ac:dyDescent="0.35">
      <c r="A92" s="161" t="s">
        <v>377</v>
      </c>
      <c r="B92" s="95" t="str" cm="1">
        <f t="array" ref="B92">SUBSTITUTE( INDEX(Table17[Clinical_Display_Suppressed], MATCH(1,(Table17[Question]=$A$4)*(Table17[Q9_AreaOfWork]=$B$2)*(Table17[Q8_TypeDentalcareProvided_Grouped]= Table142379[[#Headers],[Other]] )*(Table17[Question_Answers]= Table142379[[#This Row],[Other]] ),0)),"'", "")</f>
        <v/>
      </c>
      <c r="C92" s="95" t="str" cm="1">
        <f t="array" ref="C92">SUBSTITUTE( INDEX(Table17[Non_Display_Suppressed], MATCH(1,(Table17[Question]=$A$4)*(Table17[Q9_AreaOfWork]=$B$2)*(Table17[Q8_TypeDentalcareProvided_Grouped]= Table142379[[#Headers],[Other]] )*(Table17[Question_Answers]= Table142379[[#This Row],[Other]] ),0)),"'", "")</f>
        <v>5%</v>
      </c>
      <c r="D92" s="95" t="str" cm="1">
        <f t="array" ref="D92">SUBSTITUTE( INDEX(Table17[Mix_Display_Suppressed], MATCH(1,(Table17[Question]=$A$4)*(Table17[Q9_AreaOfWork]=$B$2)*(Table17[Q8_TypeDentalcareProvided_Grouped]= Table142379[[#Headers],[Other]] )*(Table17[Question_Answers]= Table142379[[#This Row],[Other]] ),0)),"'", "")</f>
        <v>...</v>
      </c>
      <c r="E92" s="95" t="str" cm="1">
        <f t="array" ref="E92">SUBSTITUTE( INDEX(Table17[Other_Display_Suppressed], MATCH(1,(Table17[Question]=$A$4)*(Table17[Q9_AreaOfWork]=$B$2)*(Table17[Q8_TypeDentalcareProvided_Grouped]= Table142379[[#Headers],[Other]] )*(Table17[Question_Answers]= Table142379[[#This Row],[Other]] ),0)),"'", "")</f>
        <v>...</v>
      </c>
    </row>
    <row r="93" spans="1:6" ht="17.5" x14ac:dyDescent="0.35">
      <c r="A93" s="162" t="s">
        <v>33</v>
      </c>
      <c r="B93" s="95" t="str" cm="1">
        <f t="array" ref="B93">SUBSTITUTE( INDEX(Table17[Clinical_Display_Suppressed], MATCH(1,(Table17[Question]=$A$4)*(Table17[Q9_AreaOfWork]=$B$2)*(Table17[Q8_TypeDentalcareProvided_Grouped]= Table142379[[#Headers],[Other]] )*(Table17[Question_Answers]= Table142379[[#This Row],[Other]] ),0)),"'", "")</f>
        <v>1.7%</v>
      </c>
      <c r="C93" s="95" t="str" cm="1">
        <f t="array" ref="C93">SUBSTITUTE( INDEX(Table17[Non_Display_Suppressed], MATCH(1,(Table17[Question]=$A$4)*(Table17[Q9_AreaOfWork]=$B$2)*(Table17[Q8_TypeDentalcareProvided_Grouped]= Table142379[[#Headers],[Other]] )*(Table17[Question_Answers]= Table142379[[#This Row],[Other]] ),0)),"'", "")</f>
        <v>13.8%</v>
      </c>
      <c r="D93" s="95" t="str" cm="1">
        <f t="array" ref="D93">SUBSTITUTE( INDEX(Table17[Mix_Display_Suppressed], MATCH(1,(Table17[Question]=$A$4)*(Table17[Q9_AreaOfWork]=$B$2)*(Table17[Q8_TypeDentalcareProvided_Grouped]= Table142379[[#Headers],[Other]] )*(Table17[Question_Answers]= Table142379[[#This Row],[Other]] ),0)),"'", "")</f>
        <v>...</v>
      </c>
      <c r="E93" s="95" t="str" cm="1">
        <f t="array" ref="E93">SUBSTITUTE( INDEX(Table17[Other_Display_Suppressed], MATCH(1,(Table17[Question]=$A$4)*(Table17[Q9_AreaOfWork]=$B$2)*(Table17[Q8_TypeDentalcareProvided_Grouped]= Table142379[[#Headers],[Other]] )*(Table17[Question_Answers]= Table142379[[#This Row],[Other]] ),0)),"'", "")</f>
        <v>...</v>
      </c>
    </row>
    <row r="94" spans="1:6" ht="17.5" x14ac:dyDescent="0.35">
      <c r="A94" s="161" t="s">
        <v>378</v>
      </c>
      <c r="B94" s="95" t="str" cm="1">
        <f t="array" ref="B94">SUBSTITUTE( INDEX(Table17[Clinical_Display_Suppressed], MATCH(1,(Table17[Question]=$A$4)*(Table17[Q9_AreaOfWork]=$B$2)*(Table17[Q8_TypeDentalcareProvided_Grouped]= Table142379[[#Headers],[Other]] )*(Table17[Question_Answers]= Table142379[[#This Row],[Other]] ),0)),"'", "")</f>
        <v>5.8%</v>
      </c>
      <c r="C94" s="95" t="str" cm="1">
        <f t="array" ref="C94">SUBSTITUTE( INDEX(Table17[Non_Display_Suppressed], MATCH(1,(Table17[Question]=$A$4)*(Table17[Q9_AreaOfWork]=$B$2)*(Table17[Q8_TypeDentalcareProvided_Grouped]= Table142379[[#Headers],[Other]] )*(Table17[Question_Answers]= Table142379[[#This Row],[Other]] ),0)),"'", "")</f>
        <v>...</v>
      </c>
      <c r="D94" s="95" t="str" cm="1">
        <f t="array" ref="D94">SUBSTITUTE( INDEX(Table17[Mix_Display_Suppressed], MATCH(1,(Table17[Question]=$A$4)*(Table17[Q9_AreaOfWork]=$B$2)*(Table17[Q8_TypeDentalcareProvided_Grouped]= Table142379[[#Headers],[Other]] )*(Table17[Question_Answers]= Table142379[[#This Row],[Other]] ),0)),"'", "")</f>
        <v>...</v>
      </c>
      <c r="E94" s="95" t="str" cm="1">
        <f t="array" ref="E94">SUBSTITUTE( INDEX(Table17[Other_Display_Suppressed], MATCH(1,(Table17[Question]=$A$4)*(Table17[Q9_AreaOfWork]=$B$2)*(Table17[Q8_TypeDentalcareProvided_Grouped]= Table142379[[#Headers],[Other]] )*(Table17[Question_Answers]= Table142379[[#This Row],[Other]] ),0)),"'", "")</f>
        <v>...</v>
      </c>
    </row>
    <row r="95" spans="1:6" ht="17.5" x14ac:dyDescent="0.35">
      <c r="A95" s="161" t="s">
        <v>26</v>
      </c>
      <c r="B95" s="95" t="str" cm="1">
        <f t="array" ref="B95">SUBSTITUTE( INDEX(Table17[Clinical_Display_Suppressed], MATCH(1,(Table17[Question]=$A$4)*(Table17[Q9_AreaOfWork]=$B$2)*(Table17[Q8_TypeDentalcareProvided_Grouped]= Table142379[[#Headers],[Other]] )*(Table17[Question_Answers]= Table142379[[#This Row],[Other]] ),0)),"'", "")</f>
        <v>8.2%</v>
      </c>
      <c r="C95" s="95" t="str" cm="1">
        <f t="array" ref="C95">SUBSTITUTE( INDEX(Table17[Non_Display_Suppressed], MATCH(1,(Table17[Question]=$A$4)*(Table17[Q9_AreaOfWork]=$B$2)*(Table17[Q8_TypeDentalcareProvided_Grouped]= Table142379[[#Headers],[Other]] )*(Table17[Question_Answers]= Table142379[[#This Row],[Other]] ),0)),"'", "")</f>
        <v>...</v>
      </c>
      <c r="D95" s="95" t="str" cm="1">
        <f t="array" ref="D95">SUBSTITUTE( INDEX(Table17[Mix_Display_Suppressed], MATCH(1,(Table17[Question]=$A$4)*(Table17[Q9_AreaOfWork]=$B$2)*(Table17[Q8_TypeDentalcareProvided_Grouped]= Table142379[[#Headers],[Other]] )*(Table17[Question_Answers]= Table142379[[#This Row],[Other]] ),0)),"'", "")</f>
        <v>5.4%</v>
      </c>
      <c r="E95" s="95" t="str" cm="1">
        <f t="array" ref="E95">SUBSTITUTE( INDEX(Table17[Other_Display_Suppressed], MATCH(1,(Table17[Question]=$A$4)*(Table17[Q9_AreaOfWork]=$B$2)*(Table17[Q8_TypeDentalcareProvided_Grouped]= Table142379[[#Headers],[Other]] )*(Table17[Question_Answers]= Table142379[[#This Row],[Other]] ),0)),"'", "")</f>
        <v>37.8%</v>
      </c>
    </row>
    <row r="96" spans="1:6" ht="17.5" x14ac:dyDescent="0.35">
      <c r="A96" s="161" t="s">
        <v>379</v>
      </c>
      <c r="B96" s="95" t="str" cm="1">
        <f t="array" ref="B96">SUBSTITUTE( INDEX(Table17[Clinical_Display_Suppressed], MATCH(1,(Table17[Question]=$A$4)*(Table17[Q9_AreaOfWork]=$B$2)*(Table17[Q8_TypeDentalcareProvided_Grouped]= Table142379[[#Headers],[Other]] )*(Table17[Question_Answers]= Table142379[[#This Row],[Other]] ),0)),"'", "")</f>
        <v>1.7%</v>
      </c>
      <c r="C96" s="95" t="str" cm="1">
        <f t="array" ref="C96">SUBSTITUTE( INDEX(Table17[Non_Display_Suppressed], MATCH(1,(Table17[Question]=$A$4)*(Table17[Q9_AreaOfWork]=$B$2)*(Table17[Q8_TypeDentalcareProvided_Grouped]= Table142379[[#Headers],[Other]] )*(Table17[Question_Answers]= Table142379[[#This Row],[Other]] ),0)),"'", "")</f>
        <v>8.1%</v>
      </c>
      <c r="D96" s="95" t="str" cm="1">
        <f t="array" ref="D96">SUBSTITUTE( INDEX(Table17[Mix_Display_Suppressed], MATCH(1,(Table17[Question]=$A$4)*(Table17[Q9_AreaOfWork]=$B$2)*(Table17[Q8_TypeDentalcareProvided_Grouped]= Table142379[[#Headers],[Other]] )*(Table17[Question_Answers]= Table142379[[#This Row],[Other]] ),0)),"'", "")</f>
        <v>11.7%</v>
      </c>
      <c r="E96" s="95" t="str" cm="1">
        <f t="array" ref="E96">SUBSTITUTE( INDEX(Table17[Other_Display_Suppressed], MATCH(1,(Table17[Question]=$A$4)*(Table17[Q9_AreaOfWork]=$B$2)*(Table17[Q8_TypeDentalcareProvided_Grouped]= Table142379[[#Headers],[Other]] )*(Table17[Question_Answers]= Table142379[[#This Row],[Other]] ),0)),"'", "")</f>
        <v>...</v>
      </c>
    </row>
    <row r="97" spans="1:6" ht="17.5" x14ac:dyDescent="0.35">
      <c r="A97" s="161" t="s">
        <v>380</v>
      </c>
      <c r="B97" s="95" t="str" cm="1">
        <f t="array" ref="B97">SUBSTITUTE( INDEX(Table17[Clinical_Display_Suppressed], MATCH(1,(Table17[Question]=$A$4)*(Table17[Q9_AreaOfWork]=$B$2)*(Table17[Q8_TypeDentalcareProvided_Grouped]= Table142379[[#Headers],[Other]] )*(Table17[Question_Answers]= Table142379[[#This Row],[Other]] ),0)),"'", "")</f>
        <v>5%</v>
      </c>
      <c r="C97" s="95" t="str" cm="1">
        <f t="array" ref="C97">SUBSTITUTE( INDEX(Table17[Non_Display_Suppressed], MATCH(1,(Table17[Question]=$A$4)*(Table17[Q9_AreaOfWork]=$B$2)*(Table17[Q8_TypeDentalcareProvided_Grouped]= Table142379[[#Headers],[Other]] )*(Table17[Question_Answers]= Table142379[[#This Row],[Other]] ),0)),"'", "")</f>
        <v>...</v>
      </c>
      <c r="D97" s="95" t="str" cm="1">
        <f t="array" ref="D97">SUBSTITUTE( INDEX(Table17[Mix_Display_Suppressed], MATCH(1,(Table17[Question]=$A$4)*(Table17[Q9_AreaOfWork]=$B$2)*(Table17[Q8_TypeDentalcareProvided_Grouped]= Table142379[[#Headers],[Other]] )*(Table17[Question_Answers]= Table142379[[#This Row],[Other]] ),0)),"'", "")</f>
        <v>...</v>
      </c>
      <c r="E97" s="95" t="str" cm="1">
        <f t="array" ref="E97">SUBSTITUTE( INDEX(Table17[Other_Display_Suppressed], MATCH(1,(Table17[Question]=$A$4)*(Table17[Q9_AreaOfWork]=$B$2)*(Table17[Q8_TypeDentalcareProvided_Grouped]= Table142379[[#Headers],[Other]] )*(Table17[Question_Answers]= Table142379[[#This Row],[Other]] ),0)),"'", "")</f>
        <v>2.3%</v>
      </c>
    </row>
    <row r="98" spans="1:6" ht="17.5" x14ac:dyDescent="0.35">
      <c r="A98" s="89" t="s">
        <v>27</v>
      </c>
      <c r="B98" s="96" t="str" cm="1">
        <f t="array" ref="B98">SUBSTITUTE( INDEX(Table17[Clinical_Display_Suppressed], MATCH(1,(Table17[Question]=$A$4)*(Table17[Q9_AreaOfWork]=$B$2)*(Table17[Q8_TypeDentalcareProvided_Grouped]= Table142379[[#Headers],[Other]] )*(Table17[Question_Answers]= Table142379[[#This Row],[Other]] ),0)),"'", "")</f>
        <v>417</v>
      </c>
      <c r="C98" s="96" t="str" cm="1">
        <f t="array" ref="C98">SUBSTITUTE( INDEX(Table17[Non_Display_Suppressed], MATCH(1,(Table17[Question]=$A$4)*(Table17[Q9_AreaOfWork]=$B$2)*(Table17[Q8_TypeDentalcareProvided_Grouped]= Table142379[[#Headers],[Other]] )*(Table17[Question_Answers]= Table142379[[#This Row],[Other]] ),0)),"'", "")</f>
        <v>298</v>
      </c>
      <c r="D98" s="96" t="str" cm="1">
        <f t="array" ref="D98">SUBSTITUTE( INDEX(Table17[Mix_Display_Suppressed], MATCH(1,(Table17[Question]=$A$4)*(Table17[Q9_AreaOfWork]=$B$2)*(Table17[Q8_TypeDentalcareProvided_Grouped]= Table142379[[#Headers],[Other]] )*(Table17[Question_Answers]= Table142379[[#This Row],[Other]] ),0)),"'", "")</f>
        <v>111</v>
      </c>
      <c r="E98" s="96" t="str" cm="1">
        <f t="array" ref="E98">SUBSTITUTE( INDEX(Table17[Other_Display_Suppressed], MATCH(1,(Table17[Question]=$A$4)*(Table17[Q9_AreaOfWork]=$B$2)*(Table17[Q8_TypeDentalcareProvided_Grouped]= Table142379[[#Headers],[Other]] )*(Table17[Question_Answers]= Table142379[[#This Row],[Other]] ),0)),"'", "")</f>
        <v>304</v>
      </c>
      <c r="F98" s="112"/>
    </row>
    <row r="99" spans="1:6" s="36" customFormat="1" ht="15.5" x14ac:dyDescent="0.35">
      <c r="A99" s="91" t="s">
        <v>28</v>
      </c>
      <c r="B99" s="17"/>
      <c r="C99" s="17"/>
      <c r="D99" s="17"/>
      <c r="E99" s="17"/>
    </row>
    <row r="100" spans="1:6" ht="30" customHeight="1" x14ac:dyDescent="0.35">
      <c r="A100" s="93" t="s">
        <v>49</v>
      </c>
      <c r="F100" s="112"/>
    </row>
    <row r="101" spans="1:6" ht="15.5" x14ac:dyDescent="0.35">
      <c r="A101" s="13" t="s">
        <v>37</v>
      </c>
    </row>
    <row r="102" spans="1:6" ht="15.5" x14ac:dyDescent="0.35">
      <c r="A102" s="18" t="s">
        <v>38</v>
      </c>
    </row>
    <row r="103" spans="1:6" ht="15.5" x14ac:dyDescent="0.35">
      <c r="A103" s="18" t="s">
        <v>39</v>
      </c>
    </row>
    <row r="104" spans="1:6" ht="15.5" x14ac:dyDescent="0.35">
      <c r="A104" s="18" t="s">
        <v>40</v>
      </c>
    </row>
    <row r="105" spans="1:6" ht="24" customHeight="1" x14ac:dyDescent="0.35">
      <c r="A105" s="18" t="s">
        <v>41</v>
      </c>
    </row>
    <row r="106" spans="1:6" ht="32.5" customHeight="1" x14ac:dyDescent="0.35">
      <c r="A106" s="100"/>
    </row>
    <row r="107" spans="1:6" s="17" customFormat="1" ht="15.5" x14ac:dyDescent="0.35">
      <c r="A107" s="101" t="s">
        <v>14</v>
      </c>
    </row>
    <row r="108" spans="1:6" s="17" customFormat="1" ht="15.5" x14ac:dyDescent="0.35">
      <c r="A108" s="28" t="s">
        <v>15</v>
      </c>
    </row>
    <row r="109" spans="1:6" s="17" customFormat="1" ht="15.5" x14ac:dyDescent="0.35">
      <c r="A109" s="30" t="s">
        <v>16</v>
      </c>
    </row>
  </sheetData>
  <sheetProtection algorithmName="SHA-512" hashValue="kL2chWYT6ZFJYnmEbEPnh3BzlzdjsycqudN7WnM6+lroLdksQlFF/myW/htaFq0NZwI0fit/xcz8qRULj13SUA==" saltValue="Yz98crsc2kQohhZGX1w2mA==" spinCount="100000" sheet="1" objects="1" scenarios="1" selectLockedCells="1"/>
  <mergeCells count="1">
    <mergeCell ref="B2:C2"/>
  </mergeCells>
  <pageMargins left="0.7" right="0.7" top="0.75" bottom="0.75" header="0.3" footer="0.3"/>
  <tableParts count="5">
    <tablePart r:id="rId1"/>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E7904CE6-A93E-4BF0-80D7-9886FB27672B}">
          <x14:formula1>
            <xm:f>'Master Data'!$A$2:$A$8</xm:f>
          </x14:formula1>
          <xm:sqref>B2:C2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F8E42E71B51A846A02384CE28E0491D" ma:contentTypeVersion="15" ma:contentTypeDescription="Create a new document." ma:contentTypeScope="" ma:versionID="5d98b1106dc85adf349fbc633d28e418">
  <xsd:schema xmlns:xsd="http://www.w3.org/2001/XMLSchema" xmlns:xs="http://www.w3.org/2001/XMLSchema" xmlns:p="http://schemas.microsoft.com/office/2006/metadata/properties" xmlns:ns2="e65ee496-cda2-4fb2-b91d-8fcb0f65747c" xmlns:ns3="57bdfe54-2ac7-4ec6-8151-2191b86722a0" targetNamespace="http://schemas.microsoft.com/office/2006/metadata/properties" ma:root="true" ma:fieldsID="809238170f209693949b375ecde866dd" ns2:_="" ns3:_="">
    <xsd:import namespace="e65ee496-cda2-4fb2-b91d-8fcb0f65747c"/>
    <xsd:import namespace="57bdfe54-2ac7-4ec6-8151-2191b86722a0"/>
    <xsd:element name="properties">
      <xsd:complexType>
        <xsd:sequence>
          <xsd:element name="documentManagement">
            <xsd:complexType>
              <xsd:all>
                <xsd:element ref="ns2:Statuss"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5ee496-cda2-4fb2-b91d-8fcb0f65747c" elementFormDefault="qualified">
    <xsd:import namespace="http://schemas.microsoft.com/office/2006/documentManagement/types"/>
    <xsd:import namespace="http://schemas.microsoft.com/office/infopath/2007/PartnerControls"/>
    <xsd:element name="Statuss" ma:index="8" nillable="true" ma:displayName="Status" ma:format="Dropdown" ma:internalName="Statuss">
      <xsd:simpleType>
        <xsd:restriction base="dms:Choice">
          <xsd:enumeration value="Live"/>
          <xsd:enumeration value="Archive"/>
          <xsd:enumeration value="Choice 3"/>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70a7b7d-7d5e-4007-bb9b-fe056b10fba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bdfe54-2ac7-4ec6-8151-2191b86722a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2ba7631-dfb8-4abb-982e-6f6f2aa131f3}" ma:internalName="TaxCatchAll" ma:showField="CatchAllData" ma:web="57bdfe54-2ac7-4ec6-8151-2191b86722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7bdfe54-2ac7-4ec6-8151-2191b86722a0" xsi:nil="true"/>
    <lcf76f155ced4ddcb4097134ff3c332f xmlns="e65ee496-cda2-4fb2-b91d-8fcb0f65747c">
      <Terms xmlns="http://schemas.microsoft.com/office/infopath/2007/PartnerControls"/>
    </lcf76f155ced4ddcb4097134ff3c332f>
    <Statuss xmlns="e65ee496-cda2-4fb2-b91d-8fcb0f65747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F257FF-9B6B-4828-B2D0-DA7D821B2B53}"/>
</file>

<file path=customXml/itemProps2.xml><?xml version="1.0" encoding="utf-8"?>
<ds:datastoreItem xmlns:ds="http://schemas.openxmlformats.org/officeDocument/2006/customXml" ds:itemID="{FD3A9090-F25D-46CC-8139-B544E1130C45}">
  <ds:schemaRefs>
    <ds:schemaRef ds:uri="http://purl.org/dc/elements/1.1/"/>
    <ds:schemaRef ds:uri="bfced17c-c958-49d7-94c2-e6e678ab1ea9"/>
    <ds:schemaRef ds:uri="57bdfe54-2ac7-4ec6-8151-2191b86722a0"/>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106A4F48-77FA-4B23-A99F-DDE91285B1FB}">
  <ds:schemaRefs>
    <ds:schemaRef ds:uri="http://schemas.microsoft.com/sharepoint/v3/contenttype/forms"/>
  </ds:schemaRefs>
</ds:datastoreItem>
</file>

<file path=docMetadata/LabelInfo.xml><?xml version="1.0" encoding="utf-8"?>
<clbl:labelList xmlns:clbl="http://schemas.microsoft.com/office/2020/mipLabelMetadata">
  <clbl:label id="{21dc2382-4d3a-409f-a423-be6ddb5e06ca}" enabled="0" method="" siteId="{21dc2382-4d3a-409f-a423-be6ddb5e06c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Title</vt:lpstr>
      <vt:lpstr>Q1 Currently working</vt:lpstr>
      <vt:lpstr>Q2 Where you work</vt:lpstr>
      <vt:lpstr>Q3 Primary field</vt:lpstr>
      <vt:lpstr>Q4 Current employment</vt:lpstr>
      <vt:lpstr>Q5 Clinical or non-clinical</vt:lpstr>
      <vt:lpstr>Q5 - Postcode Areas (Counts)</vt:lpstr>
      <vt:lpstr>Q6 Hours </vt:lpstr>
      <vt:lpstr>Q7 Dental settings</vt:lpstr>
      <vt:lpstr>Q8 Work places</vt:lpstr>
      <vt:lpstr>Q9 Type of care</vt:lpstr>
      <vt:lpstr>Q9 - Postcode Areas (Counts)</vt:lpstr>
      <vt:lpstr>Master Data</vt:lpstr>
      <vt:lpstr>Data</vt:lpstr>
      <vt:lpstr>Data - Postcode Areas</vt:lpstr>
      <vt:lpstr>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Grady</dc:creator>
  <cp:keywords/>
  <dc:description/>
  <cp:lastModifiedBy>Alex Watson</cp:lastModifiedBy>
  <cp:revision/>
  <dcterms:created xsi:type="dcterms:W3CDTF">2023-10-11T09:39:23Z</dcterms:created>
  <dcterms:modified xsi:type="dcterms:W3CDTF">2026-02-27T13:41:28Z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0x0101002F8E42E71B51A846A02384CE28E0491D</vt:lpwstr>
  </property>
  <property fmtid="{D5CDD505-2E9C-101B-9397-08002B2CF9AE}" pid="3" name="_dlc_policyId">
    <vt:lpwstr/>
  </property>
  <property fmtid="{D5CDD505-2E9C-101B-9397-08002B2CF9AE}" pid="4" name="ItemRetentionFormula">
    <vt:lpwstr/>
  </property>
  <property fmtid="{D5CDD505-2E9C-101B-9397-08002B2CF9AE}" pid="5" name="MediaServiceImageTags">
    <vt:lpwstr/>
  </property>
</Properties>
</file>